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Su mėnesiais/Formatuoti LKC svetainei/Su Suvestine/"/>
    </mc:Choice>
  </mc:AlternateContent>
  <xr:revisionPtr revIDLastSave="551" documentId="8_{7BA91513-0510-413E-ACD6-DE8F3BEB65A9}" xr6:coauthVersionLast="47" xr6:coauthVersionMax="47" xr10:uidLastSave="{0C0DAB9D-5574-48F1-935E-38B014CFB954}"/>
  <bookViews>
    <workbookView xWindow="-108" yWindow="-108" windowWidth="23256" windowHeight="13896" tabRatio="729" xr2:uid="{00000000-000D-0000-FFFF-FFFF00000000}"/>
  </bookViews>
  <sheets>
    <sheet name="Suvestinė" sheetId="15" r:id="rId1"/>
    <sheet name="Platintojų pasiskirstymas" sheetId="16" r:id="rId2"/>
    <sheet name="2020" sheetId="1" r:id="rId3"/>
    <sheet name="Sausis" sheetId="2" r:id="rId4"/>
    <sheet name="Vasaris" sheetId="3" r:id="rId5"/>
    <sheet name="Kovas" sheetId="14" r:id="rId6"/>
    <sheet name="Drive-In" sheetId="5" r:id="rId7"/>
    <sheet name="Birželis" sheetId="7" r:id="rId8"/>
    <sheet name="Liepa" sheetId="8" r:id="rId9"/>
    <sheet name="Rugpjūtis" sheetId="9" r:id="rId10"/>
    <sheet name="Rugsėjis" sheetId="10" r:id="rId11"/>
    <sheet name="Spalis" sheetId="11" r:id="rId12"/>
    <sheet name="Lapkritis" sheetId="12" r:id="rId13"/>
  </sheets>
  <externalReferences>
    <externalReference r:id="rId14"/>
  </externalReferences>
  <definedNames>
    <definedName name="_xlnm._FilterDatabase" localSheetId="1" hidden="1">'Platintojų pasiskirstymas'!$A$1:$E$311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0" i="16" l="1"/>
  <c r="B311" i="16"/>
  <c r="B309" i="16"/>
  <c r="B307" i="16"/>
  <c r="B305" i="16"/>
  <c r="B303" i="16"/>
  <c r="B300" i="16"/>
  <c r="B297" i="16"/>
  <c r="B295" i="16"/>
  <c r="B293" i="16"/>
  <c r="B291" i="16"/>
  <c r="B280" i="16"/>
  <c r="B278" i="16"/>
  <c r="B274" i="16"/>
  <c r="B268" i="16"/>
  <c r="B266" i="16"/>
  <c r="B264" i="16"/>
  <c r="B261" i="16"/>
  <c r="B259" i="16"/>
  <c r="B233" i="16"/>
  <c r="B223" i="16"/>
  <c r="B221" i="16"/>
  <c r="B215" i="16"/>
  <c r="B213" i="16"/>
  <c r="B193" i="16"/>
  <c r="B190" i="16"/>
  <c r="B184" i="16"/>
  <c r="B167" i="16"/>
  <c r="B160" i="16"/>
  <c r="B156" i="16"/>
  <c r="B150" i="16"/>
  <c r="B148" i="16"/>
  <c r="B129" i="16"/>
  <c r="B101" i="16"/>
  <c r="B82" i="16"/>
  <c r="B71" i="16"/>
  <c r="B64" i="16"/>
  <c r="B42" i="16"/>
  <c r="B40" i="16"/>
  <c r="A86" i="15" l="1"/>
  <c r="A87" i="15"/>
  <c r="A85" i="15"/>
  <c r="A49" i="15"/>
  <c r="A50" i="15"/>
  <c r="A51" i="15"/>
  <c r="A52" i="15"/>
  <c r="A53" i="15"/>
  <c r="G88" i="15"/>
  <c r="F88" i="15"/>
  <c r="E88" i="15"/>
  <c r="D88" i="15"/>
  <c r="C88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48" i="15"/>
  <c r="G15" i="15"/>
  <c r="F15" i="15"/>
  <c r="E15" i="15"/>
  <c r="D15" i="15"/>
  <c r="C15" i="15"/>
  <c r="F290" i="1"/>
  <c r="E290" i="1"/>
  <c r="F289" i="1" l="1"/>
  <c r="E289" i="1"/>
  <c r="F288" i="1"/>
  <c r="E287" i="1"/>
  <c r="F286" i="1"/>
  <c r="E286" i="1"/>
  <c r="F285" i="1"/>
  <c r="E285" i="1"/>
  <c r="F282" i="1"/>
  <c r="E282" i="1"/>
  <c r="F281" i="1"/>
  <c r="E281" i="1"/>
  <c r="F280" i="1"/>
  <c r="E280" i="1"/>
  <c r="A78" i="9"/>
  <c r="A79" i="9"/>
  <c r="A80" i="9"/>
  <c r="A81" i="9"/>
  <c r="A82" i="9"/>
  <c r="A83" i="9"/>
  <c r="A84" i="9"/>
  <c r="A85" i="9"/>
  <c r="A86" i="9"/>
  <c r="A10" i="8" l="1"/>
  <c r="A11" i="8"/>
  <c r="A12" i="8"/>
  <c r="A13" i="8"/>
  <c r="A14" i="8"/>
  <c r="A15" i="8"/>
  <c r="A16" i="8"/>
  <c r="E124" i="5" l="1"/>
  <c r="F124" i="5"/>
  <c r="A86" i="5"/>
  <c r="A75" i="5"/>
  <c r="A78" i="5"/>
  <c r="A90" i="5"/>
  <c r="A76" i="5"/>
  <c r="A84" i="5"/>
  <c r="A79" i="5"/>
  <c r="A80" i="5"/>
  <c r="A82" i="5"/>
  <c r="A98" i="5"/>
  <c r="A83" i="5"/>
  <c r="A91" i="5"/>
  <c r="A85" i="5"/>
  <c r="A88" i="5"/>
  <c r="A100" i="5"/>
  <c r="A93" i="5"/>
  <c r="A94" i="5"/>
  <c r="A92" i="5"/>
  <c r="A108" i="5"/>
  <c r="A95" i="5"/>
  <c r="A103" i="5"/>
  <c r="A96" i="5"/>
  <c r="A115" i="5"/>
  <c r="A101" i="5"/>
  <c r="A102" i="5"/>
  <c r="A99" i="5"/>
  <c r="A109" i="5"/>
  <c r="A107" i="5"/>
  <c r="A104" i="5"/>
  <c r="A106" i="5"/>
  <c r="A110" i="5"/>
  <c r="A111" i="5"/>
  <c r="A112" i="5"/>
  <c r="A113" i="5"/>
  <c r="A114" i="5"/>
  <c r="A116" i="5"/>
  <c r="A118" i="5"/>
  <c r="A117" i="5"/>
  <c r="A81" i="5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6" i="1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6" i="12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5" i="11"/>
  <c r="A53" i="11"/>
  <c r="A54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6" i="11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" i="10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87" i="9"/>
  <c r="A88" i="9"/>
  <c r="A89" i="9"/>
  <c r="A6" i="9"/>
  <c r="A7" i="8"/>
  <c r="A8" i="8"/>
  <c r="A9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6" i="8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" i="7"/>
  <c r="A7" i="5"/>
  <c r="A8" i="5"/>
  <c r="A9" i="5"/>
  <c r="A10" i="5"/>
  <c r="A12" i="5"/>
  <c r="A13" i="5"/>
  <c r="A11" i="5"/>
  <c r="A119" i="5"/>
  <c r="A16" i="5"/>
  <c r="A15" i="5"/>
  <c r="A17" i="5"/>
  <c r="A19" i="5"/>
  <c r="A120" i="5"/>
  <c r="A14" i="5"/>
  <c r="A31" i="5"/>
  <c r="A20" i="5"/>
  <c r="A105" i="5"/>
  <c r="A23" i="5"/>
  <c r="A18" i="5"/>
  <c r="A22" i="5"/>
  <c r="A38" i="5"/>
  <c r="A97" i="5"/>
  <c r="A25" i="5"/>
  <c r="A121" i="5"/>
  <c r="A21" i="5"/>
  <c r="A24" i="5"/>
  <c r="A29" i="5"/>
  <c r="A33" i="5"/>
  <c r="A30" i="5"/>
  <c r="A122" i="5"/>
  <c r="A27" i="5"/>
  <c r="A123" i="5"/>
  <c r="A26" i="5"/>
  <c r="A39" i="5"/>
  <c r="A70" i="5"/>
  <c r="A32" i="5"/>
  <c r="A28" i="5"/>
  <c r="A35" i="5"/>
  <c r="A40" i="5"/>
  <c r="A60" i="5"/>
  <c r="A36" i="5"/>
  <c r="A37" i="5"/>
  <c r="A42" i="5"/>
  <c r="A34" i="5"/>
  <c r="A45" i="5"/>
  <c r="A44" i="5"/>
  <c r="A41" i="5"/>
  <c r="A53" i="5"/>
  <c r="A46" i="5"/>
  <c r="A59" i="5"/>
  <c r="A67" i="5"/>
  <c r="A47" i="5"/>
  <c r="A43" i="5"/>
  <c r="A51" i="5"/>
  <c r="A63" i="5"/>
  <c r="A55" i="5"/>
  <c r="A52" i="5"/>
  <c r="A56" i="5"/>
  <c r="A48" i="5"/>
  <c r="A57" i="5"/>
  <c r="A54" i="5"/>
  <c r="A66" i="5"/>
  <c r="A49" i="5"/>
  <c r="A61" i="5"/>
  <c r="A65" i="5"/>
  <c r="A50" i="5"/>
  <c r="A62" i="5"/>
  <c r="A64" i="5"/>
  <c r="A58" i="5"/>
  <c r="A87" i="5"/>
  <c r="A68" i="5"/>
  <c r="A69" i="5"/>
  <c r="A72" i="5"/>
  <c r="A74" i="5"/>
  <c r="A71" i="5"/>
  <c r="A73" i="5"/>
  <c r="A89" i="5"/>
  <c r="A77" i="5"/>
  <c r="A6" i="5"/>
  <c r="A2" i="14"/>
  <c r="A1" i="14"/>
  <c r="F59" i="14"/>
  <c r="E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6" i="3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6" i="2"/>
  <c r="A55" i="2"/>
  <c r="A57" i="2"/>
  <c r="A58" i="2"/>
  <c r="A59" i="2"/>
  <c r="A60" i="2"/>
  <c r="A61" i="2"/>
  <c r="A62" i="2"/>
  <c r="A63" i="2"/>
  <c r="A64" i="2"/>
  <c r="A65" i="2"/>
  <c r="A66" i="2"/>
  <c r="A6" i="2"/>
  <c r="E67" i="2"/>
  <c r="F67" i="2"/>
  <c r="B277" i="1"/>
  <c r="E277" i="1"/>
  <c r="F277" i="1"/>
  <c r="E40" i="12"/>
  <c r="F40" i="12"/>
  <c r="E72" i="11"/>
  <c r="F72" i="11"/>
  <c r="E62" i="10"/>
  <c r="F62" i="10"/>
  <c r="E90" i="9"/>
  <c r="F90" i="9"/>
  <c r="E85" i="8"/>
  <c r="F85" i="8"/>
  <c r="E65" i="7"/>
  <c r="F65" i="7"/>
  <c r="F84" i="3" l="1"/>
  <c r="E84" i="3"/>
  <c r="A2" i="12" l="1"/>
  <c r="A1" i="12"/>
  <c r="A2" i="11"/>
  <c r="A1" i="11"/>
  <c r="A2" i="10"/>
  <c r="A1" i="10"/>
  <c r="A2" i="9"/>
  <c r="A1" i="9"/>
  <c r="A2" i="8"/>
  <c r="A1" i="8"/>
  <c r="A2" i="7"/>
  <c r="A1" i="7"/>
  <c r="A2" i="5"/>
  <c r="A1" i="5"/>
  <c r="A2" i="3"/>
  <c r="A1" i="3"/>
  <c r="A2" i="2"/>
  <c r="A1" i="2"/>
  <c r="E288" i="1"/>
  <c r="F287" i="1"/>
  <c r="F292" i="1" l="1"/>
  <c r="E29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tc={9B32A5FE-5C1C-440C-91B1-73D79A0DECCA}</author>
  </authors>
  <commentList>
    <comment ref="F5" authorId="0" shapeId="0" xr:uid="{9B32A5FE-5C1C-440C-91B1-73D79A0DECCA}">
      <text>
        <t>[Threaded comment]
Your version of Excel allows you to read this threaded comment; however, any edits to it will get removed if the file is opened in a newer version of Excel. Learn more: https://go.microsoft.com/fwlink/?linkid=870924
Comment:
    Automobilių skaičius</t>
      </text>
    </comment>
  </commentList>
</comments>
</file>

<file path=xl/sharedStrings.xml><?xml version="1.0" encoding="utf-8"?>
<sst xmlns="http://schemas.openxmlformats.org/spreadsheetml/2006/main" count="4894" uniqueCount="1209">
  <si>
    <t>Gruodis</t>
  </si>
  <si>
    <t>Eil. Nr.</t>
  </si>
  <si>
    <t>Filmo pavadinimas</t>
  </si>
  <si>
    <t>Filmo pavadinimas originalo kalba</t>
  </si>
  <si>
    <t>Kilmės šalis</t>
  </si>
  <si>
    <t>Pajamos</t>
  </si>
  <si>
    <t>Žiūrovų skaičius</t>
  </si>
  <si>
    <t>Kopijų skaičius</t>
  </si>
  <si>
    <t>Premjeros data</t>
  </si>
  <si>
    <t>Platintojas</t>
  </si>
  <si>
    <t>Lietuvos kino teatruose rodytų filmų TOP</t>
  </si>
  <si>
    <t xml:space="preserve"> </t>
  </si>
  <si>
    <t>Total</t>
  </si>
  <si>
    <t>Mėnuo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</si>
  <si>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</si>
  <si>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</si>
  <si>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</si>
  <si>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</si>
  <si>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</si>
  <si>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</si>
  <si>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</si>
  <si>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</si>
  <si>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</si>
  <si>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</si>
  <si>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Iš viso</t>
  </si>
  <si>
    <t>Sausis</t>
  </si>
  <si>
    <t>Tobulas pasimatymas</t>
  </si>
  <si>
    <t>LT</t>
  </si>
  <si>
    <t>16</t>
  </si>
  <si>
    <t>Nord Play</t>
  </si>
  <si>
    <t>Importinis jaunikis</t>
  </si>
  <si>
    <t>18</t>
  </si>
  <si>
    <t>ACME Film</t>
  </si>
  <si>
    <t>US, UK</t>
  </si>
  <si>
    <t>19</t>
  </si>
  <si>
    <t xml:space="preserve">Ledo šalis 2 </t>
  </si>
  <si>
    <t>Frozen 2</t>
  </si>
  <si>
    <t>US</t>
  </si>
  <si>
    <t>Theatrical Film Distribution / WDSMPI</t>
  </si>
  <si>
    <t>Tenet</t>
  </si>
  <si>
    <t>ACME Film / WB</t>
  </si>
  <si>
    <t xml:space="preserve">Užsimaskavę šnipai </t>
  </si>
  <si>
    <t>Spies In Disguise</t>
  </si>
  <si>
    <t>Troliai 2</t>
  </si>
  <si>
    <t>Trolls World Tour</t>
  </si>
  <si>
    <t>Dukine Film Distribution  /
Universal Pictures International</t>
  </si>
  <si>
    <t>Grenlandija: Išlikimas</t>
  </si>
  <si>
    <t>Greenland</t>
  </si>
  <si>
    <t>14</t>
  </si>
  <si>
    <t>Džentelmenai</t>
  </si>
  <si>
    <t xml:space="preserve"> (Toff Guys) Gentlemen (Gun head)</t>
  </si>
  <si>
    <t>Pašėlę vyrukai amžiams</t>
  </si>
  <si>
    <t>Bad Boys for Life</t>
  </si>
  <si>
    <t>ACME Film / SONY</t>
  </si>
  <si>
    <t>Daktaras Dolitlis</t>
  </si>
  <si>
    <t>Dolittle</t>
  </si>
  <si>
    <t>NCG Distribution / Dukine Film Distribution  /
Universal Pictures International</t>
  </si>
  <si>
    <t>Pirmyn</t>
  </si>
  <si>
    <t>Onward</t>
  </si>
  <si>
    <t>After. Kai mes abejojom</t>
  </si>
  <si>
    <t>After We Collided</t>
  </si>
  <si>
    <t>Garsų pasaulio įrašai</t>
  </si>
  <si>
    <t xml:space="preserve">Ypatingieji </t>
  </si>
  <si>
    <t>The Specials</t>
  </si>
  <si>
    <t>FR</t>
  </si>
  <si>
    <t xml:space="preserve">Theatrical Film Distribution </t>
  </si>
  <si>
    <t>Košmarų sala</t>
  </si>
  <si>
    <t>Fantasy Island</t>
  </si>
  <si>
    <t>Pagieža</t>
  </si>
  <si>
    <t>Grudge 2020</t>
  </si>
  <si>
    <t>US, CA</t>
  </si>
  <si>
    <t>Vedybos, skyrybos ir barsukas</t>
  </si>
  <si>
    <t>Singing fish</t>
  </si>
  <si>
    <t xml:space="preserve">Didžiapėdžio vaikis 2 </t>
  </si>
  <si>
    <t>Bigfoot family</t>
  </si>
  <si>
    <t>BE, FR</t>
  </si>
  <si>
    <t>VLG Film</t>
  </si>
  <si>
    <t>Džiumandži: Kitas lygis</t>
  </si>
  <si>
    <t>Jumanji: The Next level (Jumanji 2)</t>
  </si>
  <si>
    <t>8</t>
  </si>
  <si>
    <t>Tarnas</t>
  </si>
  <si>
    <t>Холоп</t>
  </si>
  <si>
    <t>RU</t>
  </si>
  <si>
    <t>Mažosios moterys</t>
  </si>
  <si>
    <t>Little Women</t>
  </si>
  <si>
    <t xml:space="preserve">Zuikis Džodžo </t>
  </si>
  <si>
    <t>Jojo Rabbit</t>
  </si>
  <si>
    <t>CZ, NZ</t>
  </si>
  <si>
    <t>Theatrical Film Distribution  / 20th Century Fox</t>
  </si>
  <si>
    <t>Augintiniai susivienija</t>
  </si>
  <si>
    <t>Pets United</t>
  </si>
  <si>
    <t>UK, CN, DE</t>
  </si>
  <si>
    <t>17</t>
  </si>
  <si>
    <t xml:space="preserve">Arkties Komanda </t>
  </si>
  <si>
    <t>Arctic Justice</t>
  </si>
  <si>
    <t>UK, KR, IN</t>
  </si>
  <si>
    <t>Ežiukas Sonic</t>
  </si>
  <si>
    <t>Sonic The Hedgehog</t>
  </si>
  <si>
    <t>US, JP, CA</t>
  </si>
  <si>
    <t>Dukine Film Distribution / Paramount Pictures</t>
  </si>
  <si>
    <t xml:space="preserve">Protėvių šauksmas </t>
  </si>
  <si>
    <t>The Call of The Wild</t>
  </si>
  <si>
    <t>Theatrical Film Distribution  / WDSMPI</t>
  </si>
  <si>
    <t>Plėšriosios paukštės ir fantastiškoji Harlė Kvin</t>
  </si>
  <si>
    <t>Birds of Prey</t>
  </si>
  <si>
    <t>15</t>
  </si>
  <si>
    <t>Moterys meluoja geriau. Robertėlis: antroji banga</t>
  </si>
  <si>
    <t>SKŪBIS DŪ!</t>
  </si>
  <si>
    <t>Scoob!</t>
  </si>
  <si>
    <t>Ledas 2</t>
  </si>
  <si>
    <t>Лёд 2</t>
  </si>
  <si>
    <t>10</t>
  </si>
  <si>
    <t>Fiksiai prieš Krabius</t>
  </si>
  <si>
    <t>Фиксики против кработов</t>
  </si>
  <si>
    <t>Sapnų kūrėjai</t>
  </si>
  <si>
    <t>Dreambuilders</t>
  </si>
  <si>
    <t>DK</t>
  </si>
  <si>
    <t xml:space="preserve">Žvaigždžių karai. Skaivokerio iškilimas </t>
  </si>
  <si>
    <t>Star Wars: The Rise of Skywalker</t>
  </si>
  <si>
    <t xml:space="preserve">Kaponė </t>
  </si>
  <si>
    <t>Capone</t>
  </si>
  <si>
    <t>12</t>
  </si>
  <si>
    <t>Nova Lituania</t>
  </si>
  <si>
    <t>Čiobreliai (M-films)</t>
  </si>
  <si>
    <t>Šėtono vaikas II</t>
  </si>
  <si>
    <t>Brahms: The Boy 2</t>
  </si>
  <si>
    <t>13</t>
  </si>
  <si>
    <t>Antebellum: Išrinktoji</t>
  </si>
  <si>
    <t>Antebellum</t>
  </si>
  <si>
    <t>Gauruoti šnipai</t>
  </si>
  <si>
    <t>Spycies</t>
  </si>
  <si>
    <t>CN, FR</t>
  </si>
  <si>
    <t xml:space="preserve">Po vandeniu </t>
  </si>
  <si>
    <t>Underwater</t>
  </si>
  <si>
    <t>Nematomas žmogus</t>
  </si>
  <si>
    <t>The Invisible Man</t>
  </si>
  <si>
    <t>NCG Distribution  / Dukine Film Distribution / 
Universal Pictures International</t>
  </si>
  <si>
    <t>Partizanas</t>
  </si>
  <si>
    <t>Cinema Ads</t>
  </si>
  <si>
    <t>Idealus vyras</t>
  </si>
  <si>
    <t>(НЕ)идеальный мужчина</t>
  </si>
  <si>
    <t>6</t>
  </si>
  <si>
    <t>Invazija</t>
  </si>
  <si>
    <t>Attraction 2 (Invasion)</t>
  </si>
  <si>
    <t>Mulan</t>
  </si>
  <si>
    <t>US, CA, HK</t>
  </si>
  <si>
    <t>Klara ir stebuklingasis drakonas</t>
  </si>
  <si>
    <t>Clara</t>
  </si>
  <si>
    <t>UA</t>
  </si>
  <si>
    <t>Travolta</t>
  </si>
  <si>
    <t>Sek paskui mane</t>
  </si>
  <si>
    <t>Follow me</t>
  </si>
  <si>
    <t>Skandalas</t>
  </si>
  <si>
    <t>Untitled Charles Randolph Project (Bombshell)</t>
  </si>
  <si>
    <t>Gnomai sugrįžta</t>
  </si>
  <si>
    <t>The Elfkin</t>
  </si>
  <si>
    <t>DE</t>
  </si>
  <si>
    <t>Ateik pažaisti</t>
  </si>
  <si>
    <t>Come Play (Larry)</t>
  </si>
  <si>
    <t>Kapitonas Kardadantis ir stebuklingas deimantas</t>
  </si>
  <si>
    <t>Captain Sabertooth and the Magic Diamond</t>
  </si>
  <si>
    <t>NO</t>
  </si>
  <si>
    <t xml:space="preserve">Sąžiningas vagišius </t>
  </si>
  <si>
    <t>Honest Thief</t>
  </si>
  <si>
    <t>Theatrical Film Distribution</t>
  </si>
  <si>
    <t xml:space="preserve">Palm Springs </t>
  </si>
  <si>
    <t>Palm Springs</t>
  </si>
  <si>
    <t xml:space="preserve">Karas su seneliu </t>
  </si>
  <si>
    <t>War With Grandpa</t>
  </si>
  <si>
    <t>11</t>
  </si>
  <si>
    <t>Pasmerkti. Pajūrio džiazas</t>
  </si>
  <si>
    <t>Virsmas</t>
  </si>
  <si>
    <t>Turning</t>
  </si>
  <si>
    <t>Baltų gentys. Paskutinieji Europos pagonys</t>
  </si>
  <si>
    <t>Baltic Tribes. The Last Pagans of Europe</t>
  </si>
  <si>
    <t>LV</t>
  </si>
  <si>
    <t>Film Jam</t>
  </si>
  <si>
    <t>Paslaptingas sodas</t>
  </si>
  <si>
    <t xml:space="preserve">Secret Garden </t>
  </si>
  <si>
    <t>UK, FR</t>
  </si>
  <si>
    <t>Įtūžęs</t>
  </si>
  <si>
    <t>Unhinged</t>
  </si>
  <si>
    <t>Dingęs princas</t>
  </si>
  <si>
    <t>Le prince oublié</t>
  </si>
  <si>
    <t>FR, BE</t>
  </si>
  <si>
    <t>Forpostas</t>
  </si>
  <si>
    <t>The Outpost</t>
  </si>
  <si>
    <t>BG,US</t>
  </si>
  <si>
    <t>Adamsų šeimynėlė</t>
  </si>
  <si>
    <t>The Addams Family</t>
  </si>
  <si>
    <t>NCG Distribution  /
Universal Pictures International</t>
  </si>
  <si>
    <t>Viešbutis BELGRADAS</t>
  </si>
  <si>
    <t>Отель «Белград»</t>
  </si>
  <si>
    <t>Jonukas ir Grytutė. Siaubo pasaka</t>
  </si>
  <si>
    <t>Gretel &amp; Hansel</t>
  </si>
  <si>
    <t>US, IE, CA</t>
  </si>
  <si>
    <t>Jaga. Tamsiojo miško košmaras</t>
  </si>
  <si>
    <t>Яга. Кошмар тёмного леса</t>
  </si>
  <si>
    <t>Audros vaikas</t>
  </si>
  <si>
    <t>Storm boy</t>
  </si>
  <si>
    <t>AU</t>
  </si>
  <si>
    <t>Best Film</t>
  </si>
  <si>
    <t>Mirtina nuoma</t>
  </si>
  <si>
    <t>Rental</t>
  </si>
  <si>
    <t>Lesė grįžta</t>
  </si>
  <si>
    <t>Lassie Come Home</t>
  </si>
  <si>
    <t>Pradžia (Jubiliejinis leidimas)</t>
  </si>
  <si>
    <t>Inception (10th Anniversary re-release)</t>
  </si>
  <si>
    <t xml:space="preserve">Vikingas Vikas </t>
  </si>
  <si>
    <t>Vic the Viking and the Magic Sword</t>
  </si>
  <si>
    <t>Ištraukti peiliai</t>
  </si>
  <si>
    <t>Knives Out</t>
  </si>
  <si>
    <t>4</t>
  </si>
  <si>
    <t>Nuostabi epocha</t>
  </si>
  <si>
    <t>La Belle Epoque</t>
  </si>
  <si>
    <t>Strelcovas</t>
  </si>
  <si>
    <t>Стрельцов</t>
  </si>
  <si>
    <t>Mano dukrai Samai</t>
  </si>
  <si>
    <t>For Sama</t>
  </si>
  <si>
    <t>UK, SY</t>
  </si>
  <si>
    <t>Greta Garbo Films</t>
  </si>
  <si>
    <t>Koma</t>
  </si>
  <si>
    <t>Кома</t>
  </si>
  <si>
    <t>9</t>
  </si>
  <si>
    <t>Traukinys į Busaną 2: Pusiasalis</t>
  </si>
  <si>
    <t>Train to Busan 2: Peninsula</t>
  </si>
  <si>
    <t>KR</t>
  </si>
  <si>
    <t>Pilis</t>
  </si>
  <si>
    <t>Artbox</t>
  </si>
  <si>
    <t>Antroji aš</t>
  </si>
  <si>
    <t>Celle que vous croyez</t>
  </si>
  <si>
    <t>Europos kinas</t>
  </si>
  <si>
    <t>Paslaptis: Išdrįsk svajoti</t>
  </si>
  <si>
    <t>Secret: Dare to Dream</t>
  </si>
  <si>
    <t>Kubos voratinklis</t>
  </si>
  <si>
    <t>Wasp Network</t>
  </si>
  <si>
    <t>FR, ES, BE</t>
  </si>
  <si>
    <t>Kosminis Samsamas</t>
  </si>
  <si>
    <t>Samsam</t>
  </si>
  <si>
    <t>Siekiant gailestingumo</t>
  </si>
  <si>
    <t>Just Mercy</t>
  </si>
  <si>
    <t>Naujieji mutantai</t>
  </si>
  <si>
    <t>New Mutants</t>
  </si>
  <si>
    <t>Theatrical Film Distribution /
20th Century Fox</t>
  </si>
  <si>
    <t>Lizdas</t>
  </si>
  <si>
    <t>The Nest</t>
  </si>
  <si>
    <t>CA, UK</t>
  </si>
  <si>
    <t>Lavina</t>
  </si>
  <si>
    <t>Downhill</t>
  </si>
  <si>
    <t>Selma ir užburtas miestas</t>
  </si>
  <si>
    <t>Dia de Muertos</t>
  </si>
  <si>
    <t>MX</t>
  </si>
  <si>
    <t>Atsiminimai iš Italijos</t>
  </si>
  <si>
    <t>Made in Italy</t>
  </si>
  <si>
    <t>IT, UK</t>
  </si>
  <si>
    <t>Amžinybė tarp mūsų</t>
  </si>
  <si>
    <t>Endless </t>
  </si>
  <si>
    <t>Advokatas</t>
  </si>
  <si>
    <t>Naratyvas</t>
  </si>
  <si>
    <t>Meile tikiu</t>
  </si>
  <si>
    <t>I still believe</t>
  </si>
  <si>
    <t>Nuosavas šnipas</t>
  </si>
  <si>
    <t>My Spy</t>
  </si>
  <si>
    <t xml:space="preserve">Reivas </t>
  </si>
  <si>
    <t>Beats</t>
  </si>
  <si>
    <t>UK</t>
  </si>
  <si>
    <t>Užgaidų maratonas</t>
  </si>
  <si>
    <t>Марафон желаний</t>
  </si>
  <si>
    <t>5</t>
  </si>
  <si>
    <t xml:space="preserve">Geriausi draugai </t>
  </si>
  <si>
    <t>Ella Bella Bingo</t>
  </si>
  <si>
    <t>Ginklai Akimbo</t>
  </si>
  <si>
    <t>Guns Akimbo</t>
  </si>
  <si>
    <t>UK, DE, NZ</t>
  </si>
  <si>
    <t xml:space="preserve">Švytinti tamsoje </t>
  </si>
  <si>
    <t>Radioactive</t>
  </si>
  <si>
    <t>UK, HU, CN, FR, US</t>
  </si>
  <si>
    <t xml:space="preserve">Emma </t>
  </si>
  <si>
    <t>Raganos</t>
  </si>
  <si>
    <t>Witches</t>
  </si>
  <si>
    <t>Pašėlęs policininkas: Naujametinis nesusipratimas 2</t>
  </si>
  <si>
    <t>Полицейский с Рублевки. Новогодний беспредел 2</t>
  </si>
  <si>
    <t>3</t>
  </si>
  <si>
    <t>Aš gražuolė</t>
  </si>
  <si>
    <t>Красотка в ударе</t>
  </si>
  <si>
    <t>Mis nepriklausoma</t>
  </si>
  <si>
    <t>Misbehaviour</t>
  </si>
  <si>
    <t>Drakono raitelis</t>
  </si>
  <si>
    <t>Dragon Rider</t>
  </si>
  <si>
    <t xml:space="preserve">Tobula žmona </t>
  </si>
  <si>
    <t>How to be a good wife</t>
  </si>
  <si>
    <t>Dylere</t>
  </si>
  <si>
    <t>La Dorrone</t>
  </si>
  <si>
    <t>A-One Films</t>
  </si>
  <si>
    <t>El Padre Medico / Lietuvis Amazonės džiunglėse</t>
  </si>
  <si>
    <t>LT, BR</t>
  </si>
  <si>
    <t>7</t>
  </si>
  <si>
    <t>Filmuva</t>
  </si>
  <si>
    <t>Pabaigos ir pradžios</t>
  </si>
  <si>
    <t>Endings, Beginnings</t>
  </si>
  <si>
    <t xml:space="preserve">Deivido Koperfildo istorija </t>
  </si>
  <si>
    <t>Personal History of David Copperfield</t>
  </si>
  <si>
    <t>UK, US</t>
  </si>
  <si>
    <t>Mafijos išdavikas</t>
  </si>
  <si>
    <t>Il Traditore</t>
  </si>
  <si>
    <t>FR, IT, DE</t>
  </si>
  <si>
    <t xml:space="preserve">Agentė Ava </t>
  </si>
  <si>
    <t>Ava</t>
  </si>
  <si>
    <t>Vienas įkvėpimas</t>
  </si>
  <si>
    <t>Один вдох</t>
  </si>
  <si>
    <t>Laimės gėlelė</t>
  </si>
  <si>
    <t>Little Joe</t>
  </si>
  <si>
    <t>UK, AT, DE</t>
  </si>
  <si>
    <t>Tulpės, meilė, garbė ir dviratis</t>
  </si>
  <si>
    <t>Tulipani: Liefde, eer en een fiets</t>
  </si>
  <si>
    <t>NL</t>
  </si>
  <si>
    <t>Meilei dydis nesvarbu</t>
  </si>
  <si>
    <t>Любовь без размера</t>
  </si>
  <si>
    <t>Pareigūnas ir šnipas</t>
  </si>
  <si>
    <t>An Officer and a Spy</t>
  </si>
  <si>
    <t>FR, IT</t>
  </si>
  <si>
    <t xml:space="preserve">Cats </t>
  </si>
  <si>
    <t>Pieniniai dantys</t>
  </si>
  <si>
    <t>Babyteeth</t>
  </si>
  <si>
    <t xml:space="preserve">Uždraustoji zona </t>
  </si>
  <si>
    <t>Запретная зона</t>
  </si>
  <si>
    <t>BY</t>
  </si>
  <si>
    <t>Moteris</t>
  </si>
  <si>
    <t>Woman</t>
  </si>
  <si>
    <t>Tesla</t>
  </si>
  <si>
    <t>Olegas</t>
  </si>
  <si>
    <t>Oleg</t>
  </si>
  <si>
    <t>LT, LV, BE, FR</t>
  </si>
  <si>
    <t>21</t>
  </si>
  <si>
    <t>In Script</t>
  </si>
  <si>
    <t>LX 2048</t>
  </si>
  <si>
    <t>Le Manas'66. Plento karaliai</t>
  </si>
  <si>
    <t>Ford v. Ferrari</t>
  </si>
  <si>
    <t>Skyrybų klubas</t>
  </si>
  <si>
    <t>Divorce club</t>
  </si>
  <si>
    <t>Kino pasaka</t>
  </si>
  <si>
    <t xml:space="preserve">Bjaurusis aš 3 </t>
  </si>
  <si>
    <t>Despicable Me 3</t>
  </si>
  <si>
    <t>Persų kalbos pamokos</t>
  </si>
  <si>
    <t>Persian Lessons</t>
  </si>
  <si>
    <t>DE, RU</t>
  </si>
  <si>
    <t>Matyk kaip aš</t>
  </si>
  <si>
    <t>Смотри как я</t>
  </si>
  <si>
    <t xml:space="preserve">Languotas Nindzė </t>
  </si>
  <si>
    <t>Ternet Ninja</t>
  </si>
  <si>
    <t>Estinfilm</t>
  </si>
  <si>
    <t>Sukeisti Kalėdų seneliai 2. Pamirštos kalėdos</t>
  </si>
  <si>
    <t>Santa Swap 2. Forgotten Christmas</t>
  </si>
  <si>
    <t>Kelionė į Graikiją</t>
  </si>
  <si>
    <t>Trip To Greece</t>
  </si>
  <si>
    <t>Karo šmėklos</t>
  </si>
  <si>
    <t>Ghosts of War</t>
  </si>
  <si>
    <t>Sibilės vilionės</t>
  </si>
  <si>
    <t>Sibyl</t>
  </si>
  <si>
    <t xml:space="preserve">QT8: Quentin Tarantino </t>
  </si>
  <si>
    <t>QT8: Quentin Tarantino</t>
  </si>
  <si>
    <t>Juodasis strazdas</t>
  </si>
  <si>
    <t>Blackbird</t>
  </si>
  <si>
    <t>Su gimtadieniu!</t>
  </si>
  <si>
    <t xml:space="preserve">Fête de famille </t>
  </si>
  <si>
    <t>Nežinomas šventasis</t>
  </si>
  <si>
    <t>The Unknown Saint</t>
  </si>
  <si>
    <t>MA, FR, QA</t>
  </si>
  <si>
    <t>Paryžiaus undinėlė</t>
  </si>
  <si>
    <t>Mermaid in Paris</t>
  </si>
  <si>
    <t>Tarp žvaigždžių</t>
  </si>
  <si>
    <t>Interstellar</t>
  </si>
  <si>
    <t>Mano geriausias draugas</t>
  </si>
  <si>
    <t>A Very Bad Friend</t>
  </si>
  <si>
    <t>Pats sau milijonierius</t>
  </si>
  <si>
    <t>Stambus planas</t>
  </si>
  <si>
    <t>Kosmobolas</t>
  </si>
  <si>
    <t>Вратарь Галактики</t>
  </si>
  <si>
    <t>Parazitas</t>
  </si>
  <si>
    <t>Gisaengchung</t>
  </si>
  <si>
    <t xml:space="preserve">Nenugalėti </t>
  </si>
  <si>
    <t>Rising Hawk</t>
  </si>
  <si>
    <t>UA, US</t>
  </si>
  <si>
    <t>Bloodshot</t>
  </si>
  <si>
    <t>Tarp žemės ir dangaus</t>
  </si>
  <si>
    <t>Close to the horizon</t>
  </si>
  <si>
    <t>Les Misérables. Vargdieniai</t>
  </si>
  <si>
    <t>Les Misérables</t>
  </si>
  <si>
    <t>Sputnikas</t>
  </si>
  <si>
    <t>Спутник</t>
  </si>
  <si>
    <t>Mano šuo kvanka</t>
  </si>
  <si>
    <t>My dog stupid</t>
  </si>
  <si>
    <t>Alisa</t>
  </si>
  <si>
    <t>Alice</t>
  </si>
  <si>
    <t>FR, AU</t>
  </si>
  <si>
    <t xml:space="preserve">Šarlis Aznavūras </t>
  </si>
  <si>
    <t>Le regard de Charles</t>
  </si>
  <si>
    <t>Aš vis dar čia</t>
  </si>
  <si>
    <t>#IAmHere</t>
  </si>
  <si>
    <t>Ema.Piromanė</t>
  </si>
  <si>
    <t>Ema</t>
  </si>
  <si>
    <t>ES</t>
  </si>
  <si>
    <t>Sistema</t>
  </si>
  <si>
    <t>Teorema teatras</t>
  </si>
  <si>
    <t>Ikaras. Mieteko Košo legenda</t>
  </si>
  <si>
    <t>Ikar. Legenda Mietka Kosza</t>
  </si>
  <si>
    <t>PL</t>
  </si>
  <si>
    <t>Kristaus kūnas</t>
  </si>
  <si>
    <t>Boże Ciało</t>
  </si>
  <si>
    <t>PL, FR</t>
  </si>
  <si>
    <t>Labai moteriškos istorijos</t>
  </si>
  <si>
    <t>Очень женские истории</t>
  </si>
  <si>
    <t xml:space="preserve">Westwood: pankė, ikona, aktyvistė </t>
  </si>
  <si>
    <t>Westwood: Punk. Icon. Activist</t>
  </si>
  <si>
    <t xml:space="preserve">Helmut Newton: begėdiškas grožis </t>
  </si>
  <si>
    <t>Helmut Newton: The Bad and the Beautiful</t>
  </si>
  <si>
    <t xml:space="preserve">Kaip pavogti paveikslą </t>
  </si>
  <si>
    <t>номер один</t>
  </si>
  <si>
    <t>Maištininkė</t>
  </si>
  <si>
    <t>Rogue</t>
  </si>
  <si>
    <t>Tikra Keli gaujos istorija</t>
  </si>
  <si>
    <t>The true history of Kelly gang</t>
  </si>
  <si>
    <t>AU, UK, FR</t>
  </si>
  <si>
    <t>Bilas ir Tedas gelbėja visatą</t>
  </si>
  <si>
    <t>Bill and Ted Face the Music</t>
  </si>
  <si>
    <t xml:space="preserve">Drąsusis Mozlis </t>
  </si>
  <si>
    <t>Mosley</t>
  </si>
  <si>
    <t>NZ, CN</t>
  </si>
  <si>
    <t>O tada mes šokome</t>
  </si>
  <si>
    <t>And Then We Danced</t>
  </si>
  <si>
    <t>SE, GE, FR</t>
  </si>
  <si>
    <t xml:space="preserve">Gražiausi gyvenimo metai </t>
  </si>
  <si>
    <t>Les plus belles années d'une vie</t>
  </si>
  <si>
    <t>1</t>
  </si>
  <si>
    <t>Elniuko Ailo kelionė per Laplandiją</t>
  </si>
  <si>
    <t>Aïlo: Une odyssée en Laponie</t>
  </si>
  <si>
    <t>FI, FR</t>
  </si>
  <si>
    <t>Estinfilms</t>
  </si>
  <si>
    <t>Raganų klubas: Palikimas</t>
  </si>
  <si>
    <t>Craft Legacy</t>
  </si>
  <si>
    <t xml:space="preserve">Imperatorius basas </t>
  </si>
  <si>
    <t>The Barefoot Emperor</t>
  </si>
  <si>
    <t>BE</t>
  </si>
  <si>
    <t>BENKSIS. Nelegalaus meno iškilimas</t>
  </si>
  <si>
    <t>Banksy and the Rise of Outlaw Art</t>
  </si>
  <si>
    <t>Lopšinė</t>
  </si>
  <si>
    <t xml:space="preserve">Chanson douce </t>
  </si>
  <si>
    <t>Sutemose</t>
  </si>
  <si>
    <t>LT, FR, CZ, RS, PT, LV</t>
  </si>
  <si>
    <t>Kinema</t>
  </si>
  <si>
    <t>Vienišos širdys</t>
  </si>
  <si>
    <t>Someone Somewhere</t>
  </si>
  <si>
    <t>Piktieji paukščiai. Filmas 2</t>
  </si>
  <si>
    <t>The Angry Birds Movie 2</t>
  </si>
  <si>
    <t>FI, US</t>
  </si>
  <si>
    <t>2</t>
  </si>
  <si>
    <t>Oazė: žaidimas prasideda</t>
  </si>
  <si>
    <t>Ready Player One</t>
  </si>
  <si>
    <t>Adomas</t>
  </si>
  <si>
    <t>Adam</t>
  </si>
  <si>
    <t>Dilili Paryžiuje</t>
  </si>
  <si>
    <t>Dilili à Paris</t>
  </si>
  <si>
    <t>Kolos praraja. Požemių balsai</t>
  </si>
  <si>
    <t>Кольская сверхглубокая</t>
  </si>
  <si>
    <t>Žanas Polis Gotjė. Sapnas, vizija, šou</t>
  </si>
  <si>
    <t>Jean Paul Gaultier: Freak and Chic</t>
  </si>
  <si>
    <t>Bėgantis skustuvo ašmenimis 2049</t>
  </si>
  <si>
    <t>Blade Runner 2049</t>
  </si>
  <si>
    <t>Nepaprasta Remio kelionė</t>
  </si>
  <si>
    <t>Rémi sans famille</t>
  </si>
  <si>
    <t xml:space="preserve">Slaptas augintinių gyvenimas 2 </t>
  </si>
  <si>
    <t>Secret Life of Pets 2</t>
  </si>
  <si>
    <t>Skausmas ir šlovė</t>
  </si>
  <si>
    <t>Dolor y gloria</t>
  </si>
  <si>
    <t>Liūtas karalius</t>
  </si>
  <si>
    <t>The Lion King</t>
  </si>
  <si>
    <t>Last Christmas</t>
  </si>
  <si>
    <t>Atsargiai, ragana</t>
  </si>
  <si>
    <t>Zlogonje</t>
  </si>
  <si>
    <t>MK</t>
  </si>
  <si>
    <t>Skalvijos kino centras</t>
  </si>
  <si>
    <t>Neliečiamasis</t>
  </si>
  <si>
    <t>Untouchable</t>
  </si>
  <si>
    <t>Garsioji meškinų invazija į Siciliją</t>
  </si>
  <si>
    <t>La Fameuse Invasion des ours en Sicile</t>
  </si>
  <si>
    <t>Matijas ir Maksimas</t>
  </si>
  <si>
    <t>Matthias et Maxime</t>
  </si>
  <si>
    <t>CA</t>
  </si>
  <si>
    <t>Bintė</t>
  </si>
  <si>
    <t>Binti</t>
  </si>
  <si>
    <t>Kilpa</t>
  </si>
  <si>
    <t>Petla</t>
  </si>
  <si>
    <t>Kinostar Filmverleih</t>
  </si>
  <si>
    <t xml:space="preserve">Kaip prisijaukinti slibiną 3 </t>
  </si>
  <si>
    <t>How to Train Your Dragon: The Hidden World</t>
  </si>
  <si>
    <t>Tylos zona</t>
  </si>
  <si>
    <t>A Quiet Place</t>
  </si>
  <si>
    <t>Auksiniai balsai</t>
  </si>
  <si>
    <t>Golden voices</t>
  </si>
  <si>
    <t>IL</t>
  </si>
  <si>
    <t>Arčiau debesų</t>
  </si>
  <si>
    <t>Cloudboy</t>
  </si>
  <si>
    <t>Romi salonas</t>
  </si>
  <si>
    <t>Kapsalon Romi</t>
  </si>
  <si>
    <t>NL, DE</t>
  </si>
  <si>
    <t>Liepsnojančios moters portretas</t>
  </si>
  <si>
    <t>Portrait De La Jeune Fille En Feu</t>
  </si>
  <si>
    <t>Tamsta Varlius</t>
  </si>
  <si>
    <t>Meester Kikker</t>
  </si>
  <si>
    <t>Suteik man sparnus</t>
  </si>
  <si>
    <t>Donne moi des Ailes</t>
  </si>
  <si>
    <t>Džokeris</t>
  </si>
  <si>
    <t>Joker</t>
  </si>
  <si>
    <t xml:space="preserve">Kalakutas, vynas ir merginos </t>
  </si>
  <si>
    <t>Dinner With Friends</t>
  </si>
  <si>
    <t>Agnes apie Varda</t>
  </si>
  <si>
    <t>Agnes par Varda</t>
  </si>
  <si>
    <t>Nešventas avinėlis</t>
  </si>
  <si>
    <t>The other lamb</t>
  </si>
  <si>
    <t>IE, BE, US, UK, PL</t>
  </si>
  <si>
    <t>Kino Aljansas</t>
  </si>
  <si>
    <t>Trumpas kinas. Lietuviški filmukai vaikams</t>
  </si>
  <si>
    <t>LITHUANIAN SHORTS</t>
  </si>
  <si>
    <t>Panelė Rūgštynė</t>
  </si>
  <si>
    <t>Jamais Contente</t>
  </si>
  <si>
    <t>Vieną kartą Holivude</t>
  </si>
  <si>
    <t>Once Upon a Time in Hollywood</t>
  </si>
  <si>
    <t>Apie begalybę</t>
  </si>
  <si>
    <t>Om det oändliga</t>
  </si>
  <si>
    <t>SE, DK, NO</t>
  </si>
  <si>
    <t>Ekskursantė</t>
  </si>
  <si>
    <t>Cinemark</t>
  </si>
  <si>
    <t xml:space="preserve">Saulės kultas </t>
  </si>
  <si>
    <t>Midsommar</t>
  </si>
  <si>
    <t>US, SE</t>
  </si>
  <si>
    <t>Visa tiesa apie divą</t>
  </si>
  <si>
    <t>The Truth</t>
  </si>
  <si>
    <t>FR, JP</t>
  </si>
  <si>
    <t xml:space="preserve">Bohemijos rapsodija </t>
  </si>
  <si>
    <t>Bohemian Rhapsody</t>
  </si>
  <si>
    <t>UK. US</t>
  </si>
  <si>
    <t>Mažylio Nikolia atostogos</t>
  </si>
  <si>
    <t>Les Vacances du petit Nicolas</t>
  </si>
  <si>
    <t>Proksima</t>
  </si>
  <si>
    <t>Proxima</t>
  </si>
  <si>
    <t>Gogo</t>
  </si>
  <si>
    <t>Martinas Idenas</t>
  </si>
  <si>
    <t>Martin Eden</t>
  </si>
  <si>
    <t>IT</t>
  </si>
  <si>
    <t>Gravitacija</t>
  </si>
  <si>
    <t>Gravity 3D</t>
  </si>
  <si>
    <t>Pūkuota šnipė</t>
  </si>
  <si>
    <t>Marnie’s World</t>
  </si>
  <si>
    <t>DE, BE</t>
  </si>
  <si>
    <t>Didžioji skruzdėlyčių karalystė</t>
  </si>
  <si>
    <t>Minuscule, Valley of the Lost Ants</t>
  </si>
  <si>
    <t>Didelis blogas lapinas ir kitos istorijos</t>
  </si>
  <si>
    <t>Le grand méchant renard et autres contes...</t>
  </si>
  <si>
    <t>Trumpas kinas. Mūsų pasaulis</t>
  </si>
  <si>
    <t>Išgyventi vasarą</t>
  </si>
  <si>
    <t>Devym kažkelinti</t>
  </si>
  <si>
    <t>Mid90s</t>
  </si>
  <si>
    <t>Jokūbas, Mimi ir kalbantys šunys</t>
  </si>
  <si>
    <t>Jekabs, Mimmi un runajosie suni</t>
  </si>
  <si>
    <t>LV, PL</t>
  </si>
  <si>
    <t>Nematomas siūlas</t>
  </si>
  <si>
    <t>Phantom Thread</t>
  </si>
  <si>
    <t>Halstonas: šlovės ir nuopuolio istorija</t>
  </si>
  <si>
    <t>Halston</t>
  </si>
  <si>
    <t xml:space="preserve">Greta Garbo Films </t>
  </si>
  <si>
    <t>Keliaujantys paukščiai</t>
  </si>
  <si>
    <t>Les oiseaux de passage</t>
  </si>
  <si>
    <t>Tarp pilkų debesų</t>
  </si>
  <si>
    <t xml:space="preserve">Ashes in the Snow </t>
  </si>
  <si>
    <t>LT,UK</t>
  </si>
  <si>
    <t>Klubas Studio 54</t>
  </si>
  <si>
    <t>Studio 54</t>
  </si>
  <si>
    <t>Povaizdis</t>
  </si>
  <si>
    <t>Povidoki</t>
  </si>
  <si>
    <t>Aeronautai</t>
  </si>
  <si>
    <t>Aeronauts</t>
  </si>
  <si>
    <t>Diunkerkas</t>
  </si>
  <si>
    <t>Dunkirk</t>
  </si>
  <si>
    <t>Saldi dienos pabaiga</t>
  </si>
  <si>
    <t>Dolce Fine Giornata</t>
  </si>
  <si>
    <t>Gimtinė</t>
  </si>
  <si>
    <t>TAS: Antroji dalis</t>
  </si>
  <si>
    <t>IT 2</t>
  </si>
  <si>
    <t>Orų mergaitė</t>
  </si>
  <si>
    <t>Wheathering with you</t>
  </si>
  <si>
    <t>JP</t>
  </si>
  <si>
    <t>Sengirė</t>
  </si>
  <si>
    <t>VšĮ Sengirė</t>
  </si>
  <si>
    <t xml:space="preserve">Pavarotti </t>
  </si>
  <si>
    <t>Pavarotti</t>
  </si>
  <si>
    <t xml:space="preserve">Sinonimai </t>
  </si>
  <si>
    <t>Synonymes</t>
  </si>
  <si>
    <t xml:space="preserve">FR, IL, DE </t>
  </si>
  <si>
    <t xml:space="preserve">Zomša </t>
  </si>
  <si>
    <t>Le Daim</t>
  </si>
  <si>
    <t>Lady Bird</t>
  </si>
  <si>
    <t>Silvio</t>
  </si>
  <si>
    <t>Loro</t>
  </si>
  <si>
    <t>IT, FR</t>
  </si>
  <si>
    <t>Lego filmas 2</t>
  </si>
  <si>
    <t>Lego Movie 2</t>
  </si>
  <si>
    <t xml:space="preserve">Ilga dienos kelionė į naktį </t>
  </si>
  <si>
    <t>Long day‘s journey into night</t>
  </si>
  <si>
    <t>CH, FR</t>
  </si>
  <si>
    <t>Šuniškas pokštas</t>
  </si>
  <si>
    <t>Trouble</t>
  </si>
  <si>
    <t>CA, US</t>
  </si>
  <si>
    <t xml:space="preserve">Jūsų Vincentas </t>
  </si>
  <si>
    <t>Loving Vincent</t>
  </si>
  <si>
    <t>PL, UK</t>
  </si>
  <si>
    <t>Krautuvų valsas</t>
  </si>
  <si>
    <t>In the Aisles</t>
  </si>
  <si>
    <t>Šuns tikslas 2</t>
  </si>
  <si>
    <t>Molly and Max (A Dog's Journey)</t>
  </si>
  <si>
    <t>Palaukit mūsų</t>
  </si>
  <si>
    <t>Not without us?</t>
  </si>
  <si>
    <t>Rocketman</t>
  </si>
  <si>
    <t>NCG Distribution  / Paramount Pictures</t>
  </si>
  <si>
    <t>Balta balta diena</t>
  </si>
  <si>
    <t>Hvítur, Hvítur Dagur</t>
  </si>
  <si>
    <t>IS, DK, SE</t>
  </si>
  <si>
    <t>Moliūgėlio gyvenimas</t>
  </si>
  <si>
    <t>Ma vie de courgette</t>
  </si>
  <si>
    <t>Tas</t>
  </si>
  <si>
    <t>Daktaras miegas</t>
  </si>
  <si>
    <t>Doctor Sleep</t>
  </si>
  <si>
    <t>Atsiprašome, neradome jūsų</t>
  </si>
  <si>
    <t>Sorry We Missed You</t>
  </si>
  <si>
    <t>UK, FR, BE</t>
  </si>
  <si>
    <t>Pakeliui į mokyklą</t>
  </si>
  <si>
    <t>Sur le Chemin de lʾécole</t>
  </si>
  <si>
    <t>Tiesiog nuostabu</t>
  </si>
  <si>
    <t>Thalasso</t>
  </si>
  <si>
    <t>Gyvenimas kaime ir kiti maži stebuklai</t>
  </si>
  <si>
    <t>The Biggest Little Farm</t>
  </si>
  <si>
    <t>Kino Pasaka</t>
  </si>
  <si>
    <t>Vasara</t>
  </si>
  <si>
    <t>Лето</t>
  </si>
  <si>
    <t>Gordonas ir Padi</t>
  </si>
  <si>
    <t>Gordon och Paddy</t>
  </si>
  <si>
    <t>SE</t>
  </si>
  <si>
    <t>Žmogus voras: Į naują visatą</t>
  </si>
  <si>
    <t>Spiderman into the Spiderverse</t>
  </si>
  <si>
    <t>Aviuko Šono filmas. Fermagedonas</t>
  </si>
  <si>
    <t>Shaun the Sheep 2 (Shaun the Sheep Movie: Farmageddon)</t>
  </si>
  <si>
    <t>US, UK, FR</t>
  </si>
  <si>
    <t>Raudonas vėžlys</t>
  </si>
  <si>
    <t>The Red Turtle</t>
  </si>
  <si>
    <t>FR, BE, JP</t>
  </si>
  <si>
    <t>Muzika tavo rankose</t>
  </si>
  <si>
    <t>Au bout des doigts</t>
  </si>
  <si>
    <t>Damų laimė</t>
  </si>
  <si>
    <t>Les Dames</t>
  </si>
  <si>
    <t>CH</t>
  </si>
  <si>
    <t>Švilpautojai (The Whistlers)</t>
  </si>
  <si>
    <t>The Whistlers</t>
  </si>
  <si>
    <t>RO, FR, DE, SE</t>
  </si>
  <si>
    <t xml:space="preserve">Laisvo elgesio tėvai </t>
  </si>
  <si>
    <t>Drunk Parents</t>
  </si>
  <si>
    <t>Aukso žirgas</t>
  </si>
  <si>
    <t>Golden Horse</t>
  </si>
  <si>
    <t>LT, LV, LU, DK</t>
  </si>
  <si>
    <t>Tamso riteris</t>
  </si>
  <si>
    <t>Dark Knight</t>
  </si>
  <si>
    <t>Tamsos riterio sugrįžimas</t>
  </si>
  <si>
    <t>Dark Knight Rise</t>
  </si>
  <si>
    <t>Betmenas: Pradžia</t>
  </si>
  <si>
    <t>Batman Begins</t>
  </si>
  <si>
    <t>Playmobil Filmas</t>
  </si>
  <si>
    <t>Playmobil: The Movie</t>
  </si>
  <si>
    <t>FR, US</t>
  </si>
  <si>
    <t>Emilija iš laisvės alėjos</t>
  </si>
  <si>
    <t>Emilia</t>
  </si>
  <si>
    <t>Norėtum!</t>
  </si>
  <si>
    <t>Magari</t>
  </si>
  <si>
    <t>Ramenai</t>
  </si>
  <si>
    <t>Ramen Teh</t>
  </si>
  <si>
    <t>SG, JP, FR</t>
  </si>
  <si>
    <t>BG, SE, NL, NO</t>
  </si>
  <si>
    <t xml:space="preserve">FR, CN, ZA, BR, CO, </t>
  </si>
  <si>
    <t>FR, CN, ZA, BR, CO</t>
  </si>
  <si>
    <t>A-one films</t>
  </si>
  <si>
    <t>A-one Films</t>
  </si>
  <si>
    <t>Prewiev</t>
  </si>
  <si>
    <t>Mama</t>
  </si>
  <si>
    <t>Madre</t>
  </si>
  <si>
    <t>ES, FR</t>
  </si>
  <si>
    <t>Mažasis princas</t>
  </si>
  <si>
    <t>The Lttle Prince</t>
  </si>
  <si>
    <t>FR, CA, IT, US</t>
  </si>
  <si>
    <t>Lietinga diena Niujorke</t>
  </si>
  <si>
    <t>Rainy Day in New York</t>
  </si>
  <si>
    <t>Zomša</t>
  </si>
  <si>
    <t>LT trumpų filmų programa</t>
  </si>
  <si>
    <t>John Wick</t>
  </si>
  <si>
    <t>Trys milijonai eurų</t>
  </si>
  <si>
    <t>Vabalo filmai</t>
  </si>
  <si>
    <t>Kalifornijos svajos</t>
  </si>
  <si>
    <t>La La Land</t>
  </si>
  <si>
    <t>US, FR, BE</t>
  </si>
  <si>
    <t>Be šansų</t>
  </si>
  <si>
    <t>Long Shot</t>
  </si>
  <si>
    <t>Vasaros paukščiai</t>
  </si>
  <si>
    <t>Birds of Passage</t>
  </si>
  <si>
    <t>CO, DK, MX</t>
  </si>
  <si>
    <t>Geismas ir garsas Vakarų Berlyne (1979-1989)</t>
  </si>
  <si>
    <t>B-Movie: Lust &amp; Sound in West-Berlin (1979-1989)</t>
  </si>
  <si>
    <t>Tarnaitė</t>
  </si>
  <si>
    <t>Ah-ga-ssi</t>
  </si>
  <si>
    <t>1917</t>
  </si>
  <si>
    <t>Mano mažoji sesutė Mirai</t>
  </si>
  <si>
    <t>Mirai no Mirai</t>
  </si>
  <si>
    <t>Floridos projektas</t>
  </si>
  <si>
    <t>The Florida Project</t>
  </si>
  <si>
    <t>A-ONE FILMS</t>
  </si>
  <si>
    <t>Nuostabieji lūzeriai. Kita planeta</t>
  </si>
  <si>
    <t>Studija NOMINUM</t>
  </si>
  <si>
    <t>Kvadratas</t>
  </si>
  <si>
    <t>Rutan</t>
  </si>
  <si>
    <t>DK, FR, SE, DE</t>
  </si>
  <si>
    <t xml:space="preserve">Vagiliautojai </t>
  </si>
  <si>
    <t>Manbiki kazoku</t>
  </si>
  <si>
    <t>Whitney</t>
  </si>
  <si>
    <t>Nematomas gyvenimas</t>
  </si>
  <si>
    <t>A vida invisível</t>
  </si>
  <si>
    <t>BR, DE</t>
  </si>
  <si>
    <t>Žalioji knyga</t>
  </si>
  <si>
    <t>Green Book </t>
  </si>
  <si>
    <t>Marš marš tra-ta-ta</t>
  </si>
  <si>
    <t>Lietuvos kino centras</t>
  </si>
  <si>
    <t>Tonis Erdmanas</t>
  </si>
  <si>
    <t>Toni Erdmann</t>
  </si>
  <si>
    <t>DE, AT</t>
  </si>
  <si>
    <t>TAVĘS NIEKADA ČIA NEBUVO</t>
  </si>
  <si>
    <t>You Were Never Really Here</t>
  </si>
  <si>
    <t xml:space="preserve">Kafarnaumas </t>
  </si>
  <si>
    <t>Capernaum</t>
  </si>
  <si>
    <t>LB, FR, US</t>
  </si>
  <si>
    <t>Didesni purslai</t>
  </si>
  <si>
    <t>A Bigger Splash</t>
  </si>
  <si>
    <t>Panikos ataka</t>
  </si>
  <si>
    <t>Panic Attack</t>
  </si>
  <si>
    <t>Riba</t>
  </si>
  <si>
    <t>Border</t>
  </si>
  <si>
    <t>SE, DK</t>
  </si>
  <si>
    <t>Naujienų medžiotojas</t>
  </si>
  <si>
    <t>Nightcrawler</t>
  </si>
  <si>
    <t>Mūsų pirmosios atostogos</t>
  </si>
  <si>
    <t>Premières vacances</t>
  </si>
  <si>
    <t>Ji</t>
  </si>
  <si>
    <t>Elle</t>
  </si>
  <si>
    <t>FR, DE, BE</t>
  </si>
  <si>
    <t>Kita svajonių komanda</t>
  </si>
  <si>
    <t>The Other Dream Team</t>
  </si>
  <si>
    <t>LT, US</t>
  </si>
  <si>
    <t>Incognito Films</t>
  </si>
  <si>
    <t>Ema. Piromanė</t>
  </si>
  <si>
    <t>Šaltasis karas</t>
  </si>
  <si>
    <t>Cold War</t>
  </si>
  <si>
    <t>PL, UK, FR</t>
  </si>
  <si>
    <t>Ką mes veikiame šešėliuose</t>
  </si>
  <si>
    <t>What We Do in the Shadows</t>
  </si>
  <si>
    <t>NZ, US, DE</t>
  </si>
  <si>
    <t>Pajūrio šlaistūnas</t>
  </si>
  <si>
    <t>The Beach Bum</t>
  </si>
  <si>
    <t>Nesijaudink, jis toli nenueis</t>
  </si>
  <si>
    <t>Don't Worry, He Won't Get Far on Foot</t>
  </si>
  <si>
    <t>US, FR</t>
  </si>
  <si>
    <t>Bakurau</t>
  </si>
  <si>
    <t>Bacurau</t>
  </si>
  <si>
    <t>BR, FR</t>
  </si>
  <si>
    <t>Mano akių šviesa</t>
  </si>
  <si>
    <t>Light of My Life</t>
  </si>
  <si>
    <t>Supernova</t>
  </si>
  <si>
    <t>Adelainos amžius</t>
  </si>
  <si>
    <t>Age Of Adaline</t>
  </si>
  <si>
    <t>Tobuli melagiai</t>
  </si>
  <si>
    <t>Perfetti sconosciuti</t>
  </si>
  <si>
    <t>GYVENIMAS KAIME IR KITI MAŽI STEBUKLAI</t>
  </si>
  <si>
    <t>Mumbajaus viešbutis</t>
  </si>
  <si>
    <t>Hotel Mumbai</t>
  </si>
  <si>
    <t>UK, IN</t>
  </si>
  <si>
    <t>Karalienės Korgis</t>
  </si>
  <si>
    <t>Queens Corgi</t>
  </si>
  <si>
    <t>Komivojažierius</t>
  </si>
  <si>
    <t>Forushande</t>
  </si>
  <si>
    <t>IR, FR</t>
  </si>
  <si>
    <t xml:space="preserve">Angelas </t>
  </si>
  <si>
    <t>En Angel</t>
  </si>
  <si>
    <t>AR, ES</t>
  </si>
  <si>
    <t xml:space="preserve">(Ne) Tikros prancūziškos vestuvės 2 </t>
  </si>
  <si>
    <t>Qu'est-ce qu'on a fait au Bon Dieu? 2</t>
  </si>
  <si>
    <t>Gražus sūnus</t>
  </si>
  <si>
    <t>Beautiful Boy</t>
  </si>
  <si>
    <t>Patersonas</t>
  </si>
  <si>
    <t>Paterson</t>
  </si>
  <si>
    <t>US, FR, DE</t>
  </si>
  <si>
    <t>Dvilypis meilužis</t>
  </si>
  <si>
    <t>Lamant double</t>
  </si>
  <si>
    <t>Ekstazė</t>
  </si>
  <si>
    <t>Climax</t>
  </si>
  <si>
    <t>Pasaulis pirklauso Tau</t>
  </si>
  <si>
    <t>Le monde ou rien</t>
  </si>
  <si>
    <t>Mirties app‘sas</t>
  </si>
  <si>
    <t>Countdown</t>
  </si>
  <si>
    <t xml:space="preserve">Šuniškas pokštas </t>
  </si>
  <si>
    <t>Mamytė</t>
  </si>
  <si>
    <t>Mommy</t>
  </si>
  <si>
    <t>Šiurpios istorijos pasakojimui tamsoje</t>
  </si>
  <si>
    <t>Scary Stories to tell In The Dark</t>
  </si>
  <si>
    <t>Geras laikas</t>
  </si>
  <si>
    <t>Good time </t>
  </si>
  <si>
    <t>Džonas Vikas 3</t>
  </si>
  <si>
    <t>John Wick: Chapter 3 - Parabellum</t>
  </si>
  <si>
    <t>Balerina</t>
  </si>
  <si>
    <t>CA, FR</t>
  </si>
  <si>
    <t xml:space="preserve">Gordonas ir Padi </t>
  </si>
  <si>
    <t xml:space="preserve">Gražuolė ir Sebastianas </t>
  </si>
  <si>
    <t>Belle et Sébastien:</t>
  </si>
  <si>
    <t>Dalaso Klubas</t>
  </si>
  <si>
    <t>Dallas Buyers Club</t>
  </si>
  <si>
    <t>Tobulas vyras</t>
  </si>
  <si>
    <t>L'homme fidèle</t>
  </si>
  <si>
    <t>Vaikų žaidimai</t>
  </si>
  <si>
    <t>Child's Play</t>
  </si>
  <si>
    <t>Playmobil: Movie</t>
  </si>
  <si>
    <t>Berniukas ir pasaulis</t>
  </si>
  <si>
    <t>O Menino e o Mundo</t>
  </si>
  <si>
    <t>BR</t>
  </si>
  <si>
    <t>Ashes in the Snow</t>
  </si>
  <si>
    <t>Bjaurios lėlės</t>
  </si>
  <si>
    <t>Uggly Dolls</t>
  </si>
  <si>
    <t>Mažoji Italija</t>
  </si>
  <si>
    <t>Little Italy</t>
  </si>
  <si>
    <t>REDIRECTED</t>
  </si>
  <si>
    <t>Cinema Cult Distribution</t>
  </si>
  <si>
    <t>Sikario: Kartelių karai</t>
  </si>
  <si>
    <t>Sicario: Day of Soldado</t>
  </si>
  <si>
    <t>Tai tik pasaulio pabaiga</t>
  </si>
  <si>
    <t>Juste la fin du monde</t>
  </si>
  <si>
    <t>Aš iš kitos veidrodžio pusės</t>
  </si>
  <si>
    <t>Double Trouble</t>
  </si>
  <si>
    <t>Knygų Klubas</t>
  </si>
  <si>
    <t>Book Club</t>
  </si>
  <si>
    <t>Zero 3</t>
  </si>
  <si>
    <t>Tykantis šešėliuose</t>
  </si>
  <si>
    <t>He's Out There</t>
  </si>
  <si>
    <t>DŽONAS VIKAS 2</t>
  </si>
  <si>
    <t>John Wick: Chapter 2</t>
  </si>
  <si>
    <t>Arktis. Įkalinti ledynuose</t>
  </si>
  <si>
    <t>Arctic</t>
  </si>
  <si>
    <t>IS</t>
  </si>
  <si>
    <t>Emilija iš Laisvės alėjos</t>
  </si>
  <si>
    <t>Acme Film</t>
  </si>
  <si>
    <t>Meškiukas PADINGTONAS 2</t>
  </si>
  <si>
    <t>Paddington 2</t>
  </si>
  <si>
    <t>Leo Da Vinčis Misija Mona Liza</t>
  </si>
  <si>
    <t>Leo Da Vinci: Mission Mona Liza</t>
  </si>
  <si>
    <t>Dogs Journey</t>
  </si>
  <si>
    <t>Tadas Blinda. Pradžia</t>
  </si>
  <si>
    <t>Gautas iškvietimas</t>
  </si>
  <si>
    <t>Vabalo Filmai</t>
  </si>
  <si>
    <t>Plojus</t>
  </si>
  <si>
    <t>Ploey</t>
  </si>
  <si>
    <t>Moteris ir 4 jos vyrai</t>
  </si>
  <si>
    <t>-</t>
  </si>
  <si>
    <t>Rodiklis</t>
  </si>
  <si>
    <t>Reikšmė</t>
  </si>
  <si>
    <t xml:space="preserve">Premjerų skaičius </t>
  </si>
  <si>
    <t>Lietuviškų filmų premjerų skaičius</t>
  </si>
  <si>
    <t>Bendras filmų skaičius</t>
  </si>
  <si>
    <t>Bendros pajamos</t>
  </si>
  <si>
    <t>Bendras žiūrovų skaičius</t>
  </si>
  <si>
    <t>Filmų dalis rinkoje, %</t>
  </si>
  <si>
    <t>Kategorija</t>
  </si>
  <si>
    <t>Pajamos %</t>
  </si>
  <si>
    <t>Žiūrovų skaičius %</t>
  </si>
  <si>
    <t>Filmų skaičius</t>
  </si>
  <si>
    <t>Lietuva</t>
  </si>
  <si>
    <t>Europa</t>
  </si>
  <si>
    <t>JAV</t>
  </si>
  <si>
    <t>Kita</t>
  </si>
  <si>
    <t>Pasiskirstymas pagal platintojus</t>
  </si>
  <si>
    <t>Eil. nr</t>
  </si>
  <si>
    <t>Dukine Film Distribution / Universal Pictures International</t>
  </si>
  <si>
    <t>Theatrical Film Distribution / 20th Century Fox / WDSMPI</t>
  </si>
  <si>
    <t>Theatrical Film Distribution / 20th Century Fox</t>
  </si>
  <si>
    <t>LT TOP</t>
  </si>
  <si>
    <t xml:space="preserve">Pajamos </t>
  </si>
  <si>
    <t>Importinis jaunikis (Importinis jaunikis)</t>
  </si>
  <si>
    <t>1917 (1917)</t>
  </si>
  <si>
    <t>Grenlandija: Išlikimas (Greenland)</t>
  </si>
  <si>
    <t>Džentelmenai ((Toff Guys) Gentlemen (Gun head))</t>
  </si>
  <si>
    <t>Sapnų kūrėjai (Dreambuilders)</t>
  </si>
  <si>
    <t>Šėtono vaikas II (Brahms: The Boy 2)</t>
  </si>
  <si>
    <t>Antebellum: Išrinktoji (Antebellum)</t>
  </si>
  <si>
    <t>Gauruoti šnipai (Spycies)</t>
  </si>
  <si>
    <t>Idealus vyras ((НЕ)идеальный мужчина)</t>
  </si>
  <si>
    <t>Invazija (Attraction 2 (Invasion))</t>
  </si>
  <si>
    <t>Skandalas (Untitled Charles Randolph Project (Bombshell))</t>
  </si>
  <si>
    <t>Ateik pažaisti (Come Play (Larry))</t>
  </si>
  <si>
    <t>Virsmas (Turning)</t>
  </si>
  <si>
    <t>Paslaptingas sodas (Secret Garden )</t>
  </si>
  <si>
    <t>Dingęs princas (Le prince oublié)</t>
  </si>
  <si>
    <t>Mirtina nuoma (Rental)</t>
  </si>
  <si>
    <t>Ištraukti peiliai (Knives Out)</t>
  </si>
  <si>
    <t>Paslaptis: Išdrįsk svajoti (Secret: Dare to Dream)</t>
  </si>
  <si>
    <t>Kubos voratinklis (Wasp Network)</t>
  </si>
  <si>
    <t>Atsiminimai iš Italijos (Made in Italy)</t>
  </si>
  <si>
    <t>Meile tikiu (I still believe)</t>
  </si>
  <si>
    <t>Nuosavas šnipas (My Spy)</t>
  </si>
  <si>
    <t>Užgaidų maratonas (Марафон желаний)</t>
  </si>
  <si>
    <t>Pašėlęs policininkas: Naujametinis nesusipratimas 2 (Полицейский с Рублевки. Новогодний беспредел 2)</t>
  </si>
  <si>
    <t>Mis nepriklausoma (Misbehaviour)</t>
  </si>
  <si>
    <t>Bloodshot (Bloodshot)</t>
  </si>
  <si>
    <t>Sputnikas (Спутник)</t>
  </si>
  <si>
    <t>Bilas ir Tedas gelbėja visatą (Bill and Ted Face the Music)</t>
  </si>
  <si>
    <t>Didžioji skruzdėlyčių karalystė (Minuscule, Valley of the Lost Ants)</t>
  </si>
  <si>
    <t>Tarp pilkų debesų (Ashes in the Snow)</t>
  </si>
  <si>
    <t>Aeronautai (Aeronauts)</t>
  </si>
  <si>
    <t>Gimtinė (Gimtinė)</t>
  </si>
  <si>
    <t>Šuniškas pokštas (Trouble)</t>
  </si>
  <si>
    <t>Šuns tikslas 2 (Molly and Max (A Dog's Journey))</t>
  </si>
  <si>
    <t>Aviuko Šono filmas. Fermagedonas (Shaun the Sheep 2 (Shaun the Sheep Movie: Farmageddon))</t>
  </si>
  <si>
    <t>Aukso žirgas (Golden Horse)</t>
  </si>
  <si>
    <t>PLAYMOBIL filmas (Playmobil: The Movie)</t>
  </si>
  <si>
    <t>Emilija iš Laisvės alėjos (Emilija iš Laisvės alėjos)</t>
  </si>
  <si>
    <t>ACME Film Total</t>
  </si>
  <si>
    <t>Tobulas pasimatymas (Tobulas pasimatymas)</t>
  </si>
  <si>
    <t>Nord Play Total</t>
  </si>
  <si>
    <t>After. Kai mes abejojom (After We Collided)</t>
  </si>
  <si>
    <t>Tarnas (Холоп)</t>
  </si>
  <si>
    <t>Augintiniai susivienija (Pets United)</t>
  </si>
  <si>
    <t>Ledas 2 (Лёд 2)</t>
  </si>
  <si>
    <t>Fiksiai prieš Krabius (Фиксики против кработов)</t>
  </si>
  <si>
    <t>Kaponė (Capone)</t>
  </si>
  <si>
    <t>Sek paskui mane (Follow me)</t>
  </si>
  <si>
    <t>Gnomai sugrįžta (The Elfkin)</t>
  </si>
  <si>
    <t>Kapitonas Kardadantis ir stebuklingas deimantas (Captain Sabertooth and the Magic Diamond)</t>
  </si>
  <si>
    <t>Forpostas (The Outpost)</t>
  </si>
  <si>
    <t>Viešbutis BELGRADAS (Отель «Белград»)</t>
  </si>
  <si>
    <t>Jaga. Tamsiojo miško košmaras (Яга. Кошмар тёмного леса)</t>
  </si>
  <si>
    <t>Strelcovas (Стрельцов)</t>
  </si>
  <si>
    <t>Koma (Кома)</t>
  </si>
  <si>
    <t>Aš gražuolė (Красотка в ударе)</t>
  </si>
  <si>
    <t>Drakono raitelis (Dragon Rider)</t>
  </si>
  <si>
    <t>Meilei dydis nesvarbu (Любовь без размера)</t>
  </si>
  <si>
    <t>Pareigūnas ir šnipas (An Officer and a Spy)</t>
  </si>
  <si>
    <t>Tesla (Tesla)</t>
  </si>
  <si>
    <t>Kosmobolas (Вратарь Галактики)</t>
  </si>
  <si>
    <t>Pūkuota šnipė (Marnie’s World)</t>
  </si>
  <si>
    <t>Garsų pasaulio įrašai Total</t>
  </si>
  <si>
    <t>Ledo šalis 2 (Frozen 2)</t>
  </si>
  <si>
    <t>Pirmyn (Onward)</t>
  </si>
  <si>
    <t>Protėvių šauksmas (The Call of The Wild)</t>
  </si>
  <si>
    <t>Žvaigždžių karai. Skaivokerio iškilimas (Star Wars: The Rise of Skywalker)</t>
  </si>
  <si>
    <t>Mulan (Mulan)</t>
  </si>
  <si>
    <t>Liūtas karalius (The Lion King)</t>
  </si>
  <si>
    <t>Theatrical Film Distribution / WDSMPI Total</t>
  </si>
  <si>
    <t>Pašėlę vyrukai amžiams (Bad Boys for Life)</t>
  </si>
  <si>
    <t>Košmarų sala (Fantasy Island)</t>
  </si>
  <si>
    <t>Pagieža (2020) (Grudge (2020))</t>
  </si>
  <si>
    <t>Džiumandži: Kitas lygis (Jumanji: The Next level (Jumanji 2))</t>
  </si>
  <si>
    <t>Mažosios moterys (Little Women)</t>
  </si>
  <si>
    <t>Raganų klubas: Palikimas (Craft Legacy)</t>
  </si>
  <si>
    <t>Piktieji paukščiai. Filmas 2 (The Angry Birds Movie 2)</t>
  </si>
  <si>
    <t>Bėgantis skustuvo ašmenimis 2049 (Blade Runner 2049)</t>
  </si>
  <si>
    <t>Vieną kartą Holivude (Once Upon a Time in Hollywood)</t>
  </si>
  <si>
    <t>Žmogus voras: Į naują visatą (Spiderman into the Spiderverse)</t>
  </si>
  <si>
    <t>ACME Film / SONY Total</t>
  </si>
  <si>
    <t>Tenet (Tenet)</t>
  </si>
  <si>
    <t>Plėšriosios paukštės ir fantastiškoji Harlė Kvin (Birds of Prey)</t>
  </si>
  <si>
    <t>SKŪBIS DŪ! (Scoob!)</t>
  </si>
  <si>
    <t>Pradžia (Jubiliejinis leidimas) (Inception (10th Anniversary re-release))</t>
  </si>
  <si>
    <t>Siekiant gailestingumo (Just Mercy)</t>
  </si>
  <si>
    <t>Raganos (Witches)</t>
  </si>
  <si>
    <t>Tarp žvaigždžių (Interstellar)</t>
  </si>
  <si>
    <t>Oazė: žaidimas prasideda (Ready Player One)</t>
  </si>
  <si>
    <t>Džokeris (Joker)</t>
  </si>
  <si>
    <t>Gravitacija (Gravity 3D)</t>
  </si>
  <si>
    <t>Diunkerkas (Dunkirk)</t>
  </si>
  <si>
    <t>TAS: Antroji dalis (IT 2)</t>
  </si>
  <si>
    <t>Lego filmas 2 (Lego Movie 2)</t>
  </si>
  <si>
    <t>Tas (It)</t>
  </si>
  <si>
    <t>Daktaras miegas (Doctor Sleep)</t>
  </si>
  <si>
    <t>Tamsos riterio sugrįžimas (Dark Knight Rise)</t>
  </si>
  <si>
    <t>Tamso riteris (Dark Knight)</t>
  </si>
  <si>
    <t>Betmenas: pradžia (Batman Begins)</t>
  </si>
  <si>
    <t>ACME Film / WB Total</t>
  </si>
  <si>
    <t>Didžiapėdžio vaikis 2 (Bigfoot family)</t>
  </si>
  <si>
    <t>Arkties Komanda (Arctic Justice)</t>
  </si>
  <si>
    <t>Palm Springs (Palm Springs)</t>
  </si>
  <si>
    <t>Įtūžęs (Unhinged)</t>
  </si>
  <si>
    <t>Lesė grįžta (Lassie Come Home)</t>
  </si>
  <si>
    <t>Vikingas Vikas (Vic the Viking and the Magic Sword)</t>
  </si>
  <si>
    <t>Nuostabi epocha (La Belle Epoque)</t>
  </si>
  <si>
    <t>Kosminis Samsamas (Samsam)</t>
  </si>
  <si>
    <t>Selma ir užburtas miestas (Dia de Muertos)</t>
  </si>
  <si>
    <t>Tobula žmona (How to be a good wife)</t>
  </si>
  <si>
    <t>Deivido Koperfildo istorija (Personal History of David Copperfield)</t>
  </si>
  <si>
    <t>Agentė Ava (Ava)</t>
  </si>
  <si>
    <t>QT8: Quentin Tarantino (QT8: Quentin Tarantino)</t>
  </si>
  <si>
    <t>Su gimtadieniu! (Fête de famille )</t>
  </si>
  <si>
    <t>Paryžiaus undinėlė (Mermaid in Paris)</t>
  </si>
  <si>
    <t>Nenugalėti (Rising Hawk)</t>
  </si>
  <si>
    <t>Tarp žemės ir dangaus (Close to the horizon)</t>
  </si>
  <si>
    <t>Mano šuo kvanka (My dog stupid)</t>
  </si>
  <si>
    <t>Tikra Keli gaujos istorija (The true history of Kelly gang)</t>
  </si>
  <si>
    <t>Lopšinė (Chanson douce )</t>
  </si>
  <si>
    <t>Vienišos širdys (Someone Somewhere)</t>
  </si>
  <si>
    <t>Kolos praraja. Požemių balsai (Кольская сверхглубокая)</t>
  </si>
  <si>
    <t>Skausmas ir šlovė (Dolor y gloria)</t>
  </si>
  <si>
    <t>Matijas ir Maksimas (Matthias et Maxime)</t>
  </si>
  <si>
    <t>Saulės kultas (Midsommar)</t>
  </si>
  <si>
    <t>Orų mergaitė (Wheathering with you)</t>
  </si>
  <si>
    <t>Pavarotti (Pavarotti)</t>
  </si>
  <si>
    <t>VLG Film Total</t>
  </si>
  <si>
    <t>Ypatingieji (The Specials)</t>
  </si>
  <si>
    <t>Sąžiningas vagišius (Honest Thief)</t>
  </si>
  <si>
    <t>Karas su seneliu (War With Grandpa)</t>
  </si>
  <si>
    <t>Lizdas (The Nest)</t>
  </si>
  <si>
    <t>Geriausi draugai (Ella Bella Bingo)</t>
  </si>
  <si>
    <t>Švytinti tamsoje (Radioactive)</t>
  </si>
  <si>
    <t>Pabaigos ir pradžios (Endings, Beginnings)</t>
  </si>
  <si>
    <t>Uždraustoji zona (Запретная зона)</t>
  </si>
  <si>
    <t>Kelionė į Graikiją (Trip To Greece)</t>
  </si>
  <si>
    <t>Karo šmėklos (Ghosts of War)</t>
  </si>
  <si>
    <t>Juodasis strazdas (Blackbird)</t>
  </si>
  <si>
    <t>Aš vis dar čia (#IAmHere)</t>
  </si>
  <si>
    <t>Labai moteriškos istorijos (Очень женские истории)</t>
  </si>
  <si>
    <t>Kaip pavogti paveikslą (номер один)</t>
  </si>
  <si>
    <t>Maištininkė (Rogue)</t>
  </si>
  <si>
    <t>Drąsusis Mozlis (Mosley)</t>
  </si>
  <si>
    <t>Kalakutas, vynas ir merginos (Dinner With Friends)</t>
  </si>
  <si>
    <t>Laisvo elgesio tėvai (Drunk Parents)</t>
  </si>
  <si>
    <t>Theatrical Film Distribution Total</t>
  </si>
  <si>
    <t>Užsimaskavę šnipai (Spies In Disguise)</t>
  </si>
  <si>
    <t>Theatrical Film Distribution / 20th Century Fox / WDSMPI Total</t>
  </si>
  <si>
    <t>Troliai 2 (Trolls World Tour)</t>
  </si>
  <si>
    <t>Bjaurusis aš 3 (Despicable Me 3)</t>
  </si>
  <si>
    <t>Slaptas augintinių gyvenimas 2 (Secret Life of Pets 2)</t>
  </si>
  <si>
    <t>Kaip prisijaukinti slibiną 3 (How to Train Your Dragon: The Hidden World)</t>
  </si>
  <si>
    <t>Lady Bird (Lady Bird)</t>
  </si>
  <si>
    <t>Dukine Film Distribution / Universal Pictures International Total</t>
  </si>
  <si>
    <t>Singing Fish</t>
  </si>
  <si>
    <t>Vedybos, skyrybos ir barsukas (Vedybos, skyrybos ir barsukas)</t>
  </si>
  <si>
    <t>Moterys meluoja geriau. Robertėlis: antroji banga (Moterys meluoja geriau. Robertėlis: antroji banga)</t>
  </si>
  <si>
    <t>Pasmerkti. Pajūrio džiazas (Pasmerkti. Pajūrio džiazas)</t>
  </si>
  <si>
    <t>Singing Fish Total</t>
  </si>
  <si>
    <t>Zuikis Džodžo (Jojo Rabbit)</t>
  </si>
  <si>
    <t>Po vandeniu (Underwater)</t>
  </si>
  <si>
    <t>Naujieji mutantai (New Mutants)</t>
  </si>
  <si>
    <t>Lavina (Downhill)</t>
  </si>
  <si>
    <t>Le Manas'66. Plento karaliai (Ford v. Ferrari)</t>
  </si>
  <si>
    <t>Bohemijos rapsodija (Bohemian Rhapsody)</t>
  </si>
  <si>
    <t>Theatrical Film Distribution / 20th Century Fox Total</t>
  </si>
  <si>
    <t>NCG Distribution / Dukine Film Distribution / Universal Pictures International</t>
  </si>
  <si>
    <t>Daktaras Dolitlis (Dolittle)</t>
  </si>
  <si>
    <t>Nematomas žmogus (The Invisible Man)</t>
  </si>
  <si>
    <t>NCG Distribution / Dukine Film Distribution / Universal Pictures International Total</t>
  </si>
  <si>
    <t>Audros vaikas (Storm boy)</t>
  </si>
  <si>
    <t>Traukinys į Busaną 2: Pusiasalis (Train to Busan 2: Peninsula)</t>
  </si>
  <si>
    <t>Amžinybė tarp mūsų (Endless )</t>
  </si>
  <si>
    <t>Reivas (Beats)</t>
  </si>
  <si>
    <t>Vienas įkvėpimas (Один вдох)</t>
  </si>
  <si>
    <t>Persų kalbos pamokos (Persian Lessons)</t>
  </si>
  <si>
    <t>Matyk kaip aš (Смотри как я)</t>
  </si>
  <si>
    <t>Mano geriausias draugas (A Very Bad Friend)</t>
  </si>
  <si>
    <t>Alisa (Alice)</t>
  </si>
  <si>
    <t>BENKSIS. Nelegalaus meno iškilimas (Banksy and the Rise of Outlaw Art)</t>
  </si>
  <si>
    <t>Žanas Polis Gotjė. Sapnas, vizija, šou (Jean Paul Gaultier: Freak and Chic)</t>
  </si>
  <si>
    <t>Neliečiamasis (Untouchable)</t>
  </si>
  <si>
    <t>Auksiniai balsai (Golden voices)</t>
  </si>
  <si>
    <t>Best Film Total</t>
  </si>
  <si>
    <t>Klara ir stebuklingasis drakonas (Clara)</t>
  </si>
  <si>
    <t>Jonukas ir Grytutė. Siaubo pasaka (Gretel &amp; Hansel)</t>
  </si>
  <si>
    <t>Ginklai Akimbo (Guns Akimbo)</t>
  </si>
  <si>
    <t>LX 2048 (LX 2048)</t>
  </si>
  <si>
    <t>Sukeisti Kalėdų seneliai 2. Pamirštos kalėdos (Santa Swap 2. Forgotten Christmas)</t>
  </si>
  <si>
    <t>Travolta Total</t>
  </si>
  <si>
    <t>Ežiukas Sonic (Sonic The Hedgehog)</t>
  </si>
  <si>
    <t>Tylos zona (A Quiet Place)</t>
  </si>
  <si>
    <t>Dukine Film Distribution / Paramount Pictures Total</t>
  </si>
  <si>
    <t>Dylere (La Dorrone)</t>
  </si>
  <si>
    <t>Mafijos išdavikas (Il Traditore)</t>
  </si>
  <si>
    <t>Laimės gėlelė (Little Joe)</t>
  </si>
  <si>
    <t>Pieniniai dantys (Babyteeth)</t>
  </si>
  <si>
    <t>Sibilės vilionės (Sibyl)</t>
  </si>
  <si>
    <t>Nežinomas šventasis (The Unknown Saint)</t>
  </si>
  <si>
    <t>Šarlis Aznavūras (Le regard de Charles)</t>
  </si>
  <si>
    <t>Ema.Piromanė (Ema)</t>
  </si>
  <si>
    <t>Ikaras. Mieteko Košo legenda (Ikar. Legenda Mietka Kosza)</t>
  </si>
  <si>
    <t>Helmut Newton: begėdiškas grožis (Helmut Newton: The Bad and the Beautiful)</t>
  </si>
  <si>
    <t>O tada mes šokome (And Then We Danced)</t>
  </si>
  <si>
    <t>Imperatorius basas (The Barefoot Emperor)</t>
  </si>
  <si>
    <t>Agnes apie Varda (Agnes par Varda)</t>
  </si>
  <si>
    <t>Mažylio Nikolia atostogos (Les Vacances du petit Nicolas)</t>
  </si>
  <si>
    <t>Devym kažkelinti (Mid90s)</t>
  </si>
  <si>
    <t>Povaizdis (Povidoki)</t>
  </si>
  <si>
    <t>Saldi dienos pabaiga (Dolce Fine Giornata)</t>
  </si>
  <si>
    <t>Silvio (Loro)</t>
  </si>
  <si>
    <t>Krautuvų valsas (In the Aisles)</t>
  </si>
  <si>
    <t>A-One Films Total</t>
  </si>
  <si>
    <t>Nova Lituania (Nova Lituania)</t>
  </si>
  <si>
    <t>Čiobreliai (M-films) Total</t>
  </si>
  <si>
    <t>NCG Distribution / Universal Pictures International</t>
  </si>
  <si>
    <t>Adamsų šeimynėlė (The Addams Family)</t>
  </si>
  <si>
    <t>Emma (Emma )</t>
  </si>
  <si>
    <t>Cats (Cats )</t>
  </si>
  <si>
    <t>Last Christmas (Last Christmas)</t>
  </si>
  <si>
    <t>Nematomas siūlas (Phantom Thread)</t>
  </si>
  <si>
    <t>NCG Distribution / Universal Pictures International Total</t>
  </si>
  <si>
    <t>Partizanas (Partizanas)</t>
  </si>
  <si>
    <t>Cinema Ads Total</t>
  </si>
  <si>
    <t>Mano dukrai Samai (For Sama)</t>
  </si>
  <si>
    <t>Moteris (Woman)</t>
  </si>
  <si>
    <t>Les Misérables. Vargdieniai (Les Misérables)</t>
  </si>
  <si>
    <t>Westwood: pankė, ikona, aktyvistė (Westwood: Punk. Icon. Activist)</t>
  </si>
  <si>
    <t>Halstonas: šlovės ir nuopuolio istorija (Halston)</t>
  </si>
  <si>
    <t>Klubas Studio 54 (Studio 54)</t>
  </si>
  <si>
    <t>Muzika tavo rankose (Au bout des doigts)</t>
  </si>
  <si>
    <t>Damų laimė (Les Dames)</t>
  </si>
  <si>
    <t>Ramenai (Ramen Teh)</t>
  </si>
  <si>
    <t>Greta Garbo Films Total</t>
  </si>
  <si>
    <t>Antroji aš (Celle que vous croyez)</t>
  </si>
  <si>
    <t>Parazitas (Gisaengchung)</t>
  </si>
  <si>
    <t>Kristaus kūnas (Boże Ciało)</t>
  </si>
  <si>
    <t>Gražiausi gyvenimo metai (Les plus belles années d'une vie)</t>
  </si>
  <si>
    <t>Garsioji meškinų invazija į Siciliją (La Fameuse Invasion des ours en Sicile)</t>
  </si>
  <si>
    <t>Liepsnojančios moters portretas (Portrait De La Jeune Fille En Feu)</t>
  </si>
  <si>
    <t>Suteik man sparnus (Donne moi des Ailes)</t>
  </si>
  <si>
    <t>Visa tiesa apie divą (The Truth)</t>
  </si>
  <si>
    <t>Proksima (Proxima)</t>
  </si>
  <si>
    <t>Martinas Idenas (Martin Eden)</t>
  </si>
  <si>
    <t>Išgyventi vasarą (Išgyventi vasarą)</t>
  </si>
  <si>
    <t>Sinonimai (Synonymes)</t>
  </si>
  <si>
    <t>Zomša (Le Daim)</t>
  </si>
  <si>
    <t>Ilga dienos kelionė į naktį (Long day‘s journey into night)</t>
  </si>
  <si>
    <t>Jūsų Vincentas (Loving Vincent)</t>
  </si>
  <si>
    <t>Palaukit mūsų (Not without us?)</t>
  </si>
  <si>
    <t>Balta balta diena (Hvítur, Hvítur Dagur)</t>
  </si>
  <si>
    <t>Moliūgėlio gyvenimas (Ma vie de courgette)</t>
  </si>
  <si>
    <t>Atsiprašome, neradome jūsų (Sorry We Missed You)</t>
  </si>
  <si>
    <t>Tiesiog nuostabu (Thalasso)</t>
  </si>
  <si>
    <t>Vasara (Лето)</t>
  </si>
  <si>
    <t>Gordonas ir Padi (Gordon och Paddy)</t>
  </si>
  <si>
    <t>Raudonas vėžlys (The Red Turtle)</t>
  </si>
  <si>
    <t>Švilpautojai (The Whistlers) (The Whistlers)</t>
  </si>
  <si>
    <t>Norėtum! (Magari)</t>
  </si>
  <si>
    <t>Europos kinas Total</t>
  </si>
  <si>
    <t>Baltų gentys. Paskutinieji Europos pagonys (Baltic Tribes. The Last Pagans of Europe)</t>
  </si>
  <si>
    <t>Film Jam Total</t>
  </si>
  <si>
    <t>Pilis (Pilis)</t>
  </si>
  <si>
    <t>Tulpės, meilė, garbė ir dviratis (Tulipani: Liefde, eer en een fiets)</t>
  </si>
  <si>
    <t>Artbox Total</t>
  </si>
  <si>
    <t>Advokatas (Advokatas)</t>
  </si>
  <si>
    <t>Naratyvas Total</t>
  </si>
  <si>
    <t>El Padre Medico / Lietuvis Amazonės džiunglėse (El Padre Medico / Lietuvis Amazonės džiunglėse)</t>
  </si>
  <si>
    <t>Filmuva Total</t>
  </si>
  <si>
    <t>Languotas Nindzė (Ternet Ninja)</t>
  </si>
  <si>
    <t>Elniuko Ailo kelionė per Laplandiją (Aïlo: Une odyssée en Laponie)</t>
  </si>
  <si>
    <t>Dilili Paryžiuje (Dilili à Paris)</t>
  </si>
  <si>
    <t>Nepaprasta Remio kelionė (Rémi sans famille)</t>
  </si>
  <si>
    <t>Gogo (Gogo)</t>
  </si>
  <si>
    <t>Estinfilm Total</t>
  </si>
  <si>
    <t>Skyrybų klubas (Divorce club)</t>
  </si>
  <si>
    <t>Adomas (Adam)</t>
  </si>
  <si>
    <t>Gyvenimas kaime ir kiti maži stebuklai (The Biggest Little Farm)</t>
  </si>
  <si>
    <t>Kino pasaka Total</t>
  </si>
  <si>
    <t>Olegas (Oleg)</t>
  </si>
  <si>
    <t>In Script Total</t>
  </si>
  <si>
    <t>Atsargiai, ragana (Zlogonje)</t>
  </si>
  <si>
    <t>Bintė (Binti)</t>
  </si>
  <si>
    <t>Arčiau debesų (Cloudboy)</t>
  </si>
  <si>
    <t>Romi salonas (Kapsalon Romi)</t>
  </si>
  <si>
    <t>Tamsta Varlius (Meester Kikker)</t>
  </si>
  <si>
    <t>Panelė Rūgštynė (Jamais Contente)</t>
  </si>
  <si>
    <t>Didelis blogas lapinas ir kitos istorijos (Le grand méchant renard et autres contes...)</t>
  </si>
  <si>
    <t>Jokūbas, Mimi ir kalbantys šunys (Jekabs, Mimmi un runajosie suni)</t>
  </si>
  <si>
    <t>Keliaujantys paukščiai (Les oiseaux de passage)</t>
  </si>
  <si>
    <t>Pakeliui į mokyklą (Sur le Chemin de lʾécole)</t>
  </si>
  <si>
    <t>Skalvijos kino centras Total</t>
  </si>
  <si>
    <t>Pats sau milijonierius (Pats sau milijonierius)</t>
  </si>
  <si>
    <t>Stambus planas Total</t>
  </si>
  <si>
    <t>Sistema (Sistema)</t>
  </si>
  <si>
    <t>Teorema teatras Total</t>
  </si>
  <si>
    <t>Sutemose (Sutemose)</t>
  </si>
  <si>
    <t>Kinema Total</t>
  </si>
  <si>
    <t>Nešventas avinėlis (The other lamb)</t>
  </si>
  <si>
    <t>Apie begalybę (Om det oändliga)</t>
  </si>
  <si>
    <t>Kino Aljansas Total</t>
  </si>
  <si>
    <t>Trumpas kinas. Lietuviški filmukai vaikams (Trumpas kinas. Lietuviški filmukai vaikams)</t>
  </si>
  <si>
    <t>Trumpas kinas. Mūsų pasaulis (Trumpas kinas. Lietuviški filmukai vaikams)</t>
  </si>
  <si>
    <t>LITHUANIAN SHORTS Total</t>
  </si>
  <si>
    <t>Kilpa (Petla)</t>
  </si>
  <si>
    <t>Kinostar Filmverleih Total</t>
  </si>
  <si>
    <t>CineMark</t>
  </si>
  <si>
    <t>Ekskursantė (Ekskursantė)</t>
  </si>
  <si>
    <t>CineMark Total</t>
  </si>
  <si>
    <t>Sengirė (Sengirė)</t>
  </si>
  <si>
    <t>VšĮ Sengirė Total</t>
  </si>
  <si>
    <t>NCG Distribution / Paramount Pictures</t>
  </si>
  <si>
    <t>Rocketman (Rocketman)</t>
  </si>
  <si>
    <t>NCG Distribution / Paramount Pictures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</si>
</sst>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yyyy/mm/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4" fontId="2" fillId="0" borderId="6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0" fillId="0" borderId="2" xfId="0" applyNumberFormat="1" applyBorder="1"/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left" vertical="center"/>
    </xf>
    <xf numFmtId="164" fontId="0" fillId="2" borderId="8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5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2" borderId="8" xfId="0" applyNumberFormat="1" applyFill="1" applyBorder="1" applyAlignment="1">
      <alignment horizontal="center" vertical="center"/>
    </xf>
    <xf numFmtId="165" fontId="1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49" fontId="2" fillId="0" borderId="6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64" fontId="0" fillId="0" borderId="11" xfId="0" applyNumberFormat="1" applyBorder="1"/>
    <xf numFmtId="1" fontId="0" fillId="0" borderId="1" xfId="0" applyNumberFormat="1" applyBorder="1" applyAlignment="1">
      <alignment horizontal="right" vertical="center"/>
    </xf>
    <xf numFmtId="1" fontId="0" fillId="0" borderId="0" xfId="0" applyNumberFormat="1" applyAlignment="1">
      <alignment horizontal="right"/>
    </xf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164" fontId="0" fillId="0" borderId="11" xfId="0" applyNumberForma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" fontId="0" fillId="0" borderId="1" xfId="0" applyNumberFormat="1" applyBorder="1" applyAlignment="1">
      <alignment horizontal="right"/>
    </xf>
    <xf numFmtId="1" fontId="0" fillId="0" borderId="0" xfId="0" applyNumberFormat="1" applyAlignment="1">
      <alignment horizontal="right" vertical="center"/>
    </xf>
    <xf numFmtId="165" fontId="0" fillId="0" borderId="1" xfId="0" applyNumberFormat="1" applyBorder="1"/>
    <xf numFmtId="165" fontId="0" fillId="0" borderId="0" xfId="0" applyNumberFormat="1" applyAlignment="1">
      <alignment horizontal="center" vertical="center"/>
    </xf>
    <xf numFmtId="0" fontId="0" fillId="0" borderId="4" xfId="0" applyBorder="1"/>
    <xf numFmtId="1" fontId="0" fillId="0" borderId="1" xfId="0" applyNumberFormat="1" applyBorder="1"/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wrapText="1"/>
    </xf>
    <xf numFmtId="164" fontId="3" fillId="0" borderId="0" xfId="0" applyNumberFormat="1" applyFont="1"/>
    <xf numFmtId="3" fontId="3" fillId="0" borderId="0" xfId="0" applyNumberFormat="1" applyFont="1"/>
    <xf numFmtId="4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  <xf numFmtId="165" fontId="3" fillId="0" borderId="0" xfId="0" applyNumberFormat="1" applyFont="1"/>
  </cellXfs>
  <cellStyles count="1">
    <cellStyle name="Normal" xfId="0" builtinId="0"/>
  </cellStyles>
  <dxfs count="137">
    <dxf>
      <numFmt numFmtId="165" formatCode="yyyy/mm/dd;@"/>
    </dxf>
    <dxf>
      <numFmt numFmtId="3" formatCode="#,##0"/>
    </dxf>
    <dxf>
      <numFmt numFmtId="164" formatCode="#,##0\ &quot;€&quot;"/>
    </dxf>
    <dxf>
      <numFmt numFmtId="1" formatCode="0"/>
    </dxf>
    <dxf>
      <numFmt numFmtId="1" formatCode="0"/>
    </dxf>
    <dxf>
      <numFmt numFmtId="3" formatCode="#,##0"/>
    </dxf>
    <dxf>
      <numFmt numFmtId="164" formatCode="#,##0\ &quot;€&quot;"/>
    </dxf>
    <dxf>
      <alignment horizontal="right" vertical="bottom" textRotation="0" wrapText="0" indent="0" justifyLastLine="0" shrinkToFit="0" readingOrder="0"/>
    </dxf>
    <dxf>
      <numFmt numFmtId="2" formatCode="0.00"/>
    </dxf>
    <dxf>
      <numFmt numFmtId="4" formatCode="#,##0.00"/>
    </dxf>
    <dxf>
      <numFmt numFmtId="3" formatCode="#,##0"/>
    </dxf>
    <dxf>
      <numFmt numFmtId="164" formatCode="#,##0\ &quot;€&quot;"/>
    </dxf>
    <dxf>
      <numFmt numFmtId="165" formatCode="yyyy/mm/dd;@"/>
    </dxf>
    <dxf>
      <numFmt numFmtId="165" formatCode="yyyy/mm/dd;@"/>
    </dxf>
    <dxf>
      <numFmt numFmtId="3" formatCode="#,##0"/>
    </dxf>
    <dxf>
      <numFmt numFmtId="164" formatCode="#,##0\ &quot;€&quot;"/>
    </dxf>
    <dxf>
      <font>
        <b/>
        <charset val="186"/>
      </font>
    </dxf>
    <dxf>
      <numFmt numFmtId="3" formatCode="#,##0"/>
    </dxf>
    <dxf>
      <numFmt numFmtId="164" formatCode="#,##0\ &quot;€&quot;"/>
    </dxf>
    <dxf>
      <font>
        <b/>
        <charset val="186"/>
      </font>
    </dxf>
    <dxf>
      <font>
        <b/>
        <charset val="186"/>
      </font>
    </dxf>
    <dxf>
      <numFmt numFmtId="2" formatCode="0.00"/>
    </dxf>
    <dxf>
      <numFmt numFmtId="2" formatCode="0.00"/>
    </dxf>
    <dxf>
      <numFmt numFmtId="3" formatCode="#,##0"/>
    </dxf>
    <dxf>
      <numFmt numFmtId="164" formatCode="#,##0\ &quot;€&quot;"/>
    </dxf>
    <dxf>
      <font>
        <b/>
        <charset val="186"/>
      </font>
    </dxf>
    <dxf>
      <numFmt numFmtId="165" formatCode="yyyy/mm/dd;@"/>
    </dxf>
    <dxf>
      <numFmt numFmtId="165" formatCode="yyyy/mm/dd;@"/>
    </dxf>
    <dxf>
      <numFmt numFmtId="3" formatCode="#,##0"/>
    </dxf>
    <dxf>
      <numFmt numFmtId="164" formatCode="#,##0\ &quot;€&quot;"/>
    </dxf>
    <dxf>
      <numFmt numFmtId="164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yyyy/mm/dd;@"/>
    </dxf>
    <dxf>
      <numFmt numFmtId="165" formatCode="yyyy/mm/dd;@"/>
    </dxf>
    <dxf>
      <numFmt numFmtId="3" formatCode="#,##0"/>
    </dxf>
    <dxf>
      <numFmt numFmtId="164" formatCode="#,##0\ &quot;€&quot;"/>
    </dxf>
    <dxf>
      <numFmt numFmtId="164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yyyy/mm/dd;@"/>
    </dxf>
    <dxf>
      <numFmt numFmtId="165" formatCode="yyyy/mm/dd;@"/>
    </dxf>
    <dxf>
      <numFmt numFmtId="3" formatCode="#,##0"/>
    </dxf>
    <dxf>
      <numFmt numFmtId="164" formatCode="#,##0\ &quot;€&quot;"/>
    </dxf>
    <dxf>
      <numFmt numFmtId="164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5" formatCode="yyyy/mm/dd;@"/>
    </dxf>
    <dxf>
      <numFmt numFmtId="165" formatCode="yyyy/mm/dd;@"/>
    </dxf>
    <dxf>
      <numFmt numFmtId="3" formatCode="#,##0"/>
    </dxf>
    <dxf>
      <numFmt numFmtId="164" formatCode="#,##0\ &quot;€&quot;"/>
    </dxf>
    <dxf>
      <numFmt numFmtId="164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yyyy/mm/dd;@"/>
    </dxf>
    <dxf>
      <numFmt numFmtId="165" formatCode="yyyy/mm/dd;@"/>
    </dxf>
    <dxf>
      <numFmt numFmtId="3" formatCode="#,##0"/>
    </dxf>
    <dxf>
      <numFmt numFmtId="164" formatCode="#,##0\ &quot;€&quot;"/>
    </dxf>
    <dxf>
      <numFmt numFmtId="164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5" formatCode="yyyy/mm/dd;@"/>
    </dxf>
    <dxf>
      <numFmt numFmtId="165" formatCode="yyyy/mm/dd;@"/>
    </dxf>
    <dxf>
      <numFmt numFmtId="3" formatCode="#,##0"/>
    </dxf>
    <dxf>
      <numFmt numFmtId="164" formatCode="#,##0\ &quot;€&quot;"/>
    </dxf>
    <dxf>
      <numFmt numFmtId="164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yyyy/mm/dd;@"/>
    </dxf>
    <dxf>
      <numFmt numFmtId="165" formatCode="yyyy/mm/dd;@"/>
    </dxf>
    <dxf>
      <numFmt numFmtId="1" formatCode="0"/>
      <alignment horizontal="right" textRotation="0" wrapText="0" indent="0" justifyLastLine="0" shrinkToFit="0" readingOrder="0"/>
    </dxf>
    <dxf>
      <numFmt numFmtId="3" formatCode="#,##0"/>
    </dxf>
    <dxf>
      <numFmt numFmtId="164" formatCode="#,##0\ &quot;€&quot;"/>
    </dxf>
    <dxf>
      <numFmt numFmtId="164" formatCode="#,##0\ &quot;€&quot;"/>
      <border outline="0">
        <left style="thin">
          <color rgb="FFBFBFBF"/>
        </left>
      </border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5" formatCode="yyyy/mm/dd;@"/>
    </dxf>
    <dxf>
      <numFmt numFmtId="165" formatCode="yyyy/mm/dd;@"/>
    </dxf>
    <dxf>
      <numFmt numFmtId="3" formatCode="#,##0"/>
    </dxf>
    <dxf>
      <numFmt numFmtId="164" formatCode="#,##0\ &quot;€&quot;"/>
    </dxf>
    <dxf>
      <numFmt numFmtId="164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yyyy/mm/dd;@"/>
    </dxf>
    <dxf>
      <numFmt numFmtId="165" formatCode="yyyy/mm/dd;@"/>
    </dxf>
    <dxf>
      <numFmt numFmtId="3" formatCode="#,##0"/>
    </dxf>
    <dxf>
      <numFmt numFmtId="164" formatCode="#,##0\ &quot;€&quot;"/>
    </dxf>
    <dxf>
      <numFmt numFmtId="164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yyyy/mm/dd;@"/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5" formatCode="yyyy/mm/dd;@"/>
      <fill>
        <patternFill>
          <fgColor indexed="64"/>
          <bgColor indexed="65"/>
        </patternFill>
      </fill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4" formatCode="#,##0\ &quot;€&quot;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4" formatCode="#,##0\ &quot;€&quot;"/>
      <fill>
        <patternFill>
          <fgColor indexed="64"/>
          <bgColor indexed="65"/>
        </patternFill>
      </fill>
      <alignment horizontal="righ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 textRotation="0" wrapText="0" indent="0" justifyLastLine="0" shrinkToFit="0" readingOrder="0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center" vertical="center"/>
      <border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ill>
        <patternFill>
          <fgColor indexed="64"/>
          <bgColor indexed="65"/>
        </patternFill>
      </fill>
      <alignment horizontal="right" vertical="center"/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indexed="65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fill>
        <patternFill>
          <fgColor indexed="64"/>
          <bgColor auto="1"/>
        </patternFill>
      </fill>
    </dxf>
    <dxf>
      <numFmt numFmtId="165" formatCode="yyyy/mm/dd;@"/>
    </dxf>
    <dxf>
      <numFmt numFmtId="165" formatCode="yyyy/mm/dd;@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3" formatCode="#,##0"/>
    </dxf>
    <dxf>
      <fill>
        <patternFill>
          <fgColor indexed="64"/>
          <bgColor auto="1"/>
        </patternFill>
      </fill>
    </dxf>
    <dxf>
      <numFmt numFmtId="164" formatCode="#,##0\ &quot;€&quot;"/>
    </dxf>
    <dxf>
      <numFmt numFmtId="164" formatCode="#,##0\ &quot;€&quot;"/>
      <fill>
        <patternFill>
          <fgColor indexed="64"/>
          <bgColor auto="1"/>
        </patternFill>
      </fill>
    </dxf>
    <dxf>
      <alignment horizontal="left" vertical="bottom" textRotation="0" wrapText="0" indent="0" justifyLastLine="0" shrinkToFit="0" readingOrder="0"/>
    </dxf>
    <dxf>
      <fill>
        <patternFill>
          <fgColor indexed="64"/>
          <bgColor auto="1"/>
        </patternFill>
      </fill>
      <alignment horizontal="left" textRotation="0" wrapText="0" indent="0" justifyLastLine="0" shrinkToFit="0" readingOrder="0"/>
    </dxf>
    <dxf>
      <numFmt numFmtId="30" formatCode="@"/>
    </dxf>
    <dxf>
      <numFmt numFmtId="30" formatCode="@"/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0" formatCode="@"/>
    </dxf>
    <dxf>
      <numFmt numFmtId="30" formatCode="@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auto="1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Pajam</a:t>
            </a:r>
            <a:r>
              <a:rPr lang="en-US"/>
              <a:t>os (GBO)</a:t>
            </a:r>
            <a:r>
              <a:rPr lang="lt-LT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Suvestinė!$E$10</c:f>
              <c:strCache>
                <c:ptCount val="1"/>
                <c:pt idx="0">
                  <c:v>Pajamos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7A5A-4478-9250-DA0DAA309A49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7A5A-4478-9250-DA0DAA309A49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7A5A-4478-9250-DA0DAA309A49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7A5A-4478-9250-DA0DAA309A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Suvestinė!$E$11:$E$14</c:f>
              <c:numCache>
                <c:formatCode>0.00</c:formatCode>
                <c:ptCount val="4"/>
                <c:pt idx="0">
                  <c:v>23.355</c:v>
                </c:pt>
                <c:pt idx="1">
                  <c:v>21.731000000000002</c:v>
                </c:pt>
                <c:pt idx="2">
                  <c:v>53.026000000000003</c:v>
                </c:pt>
                <c:pt idx="3">
                  <c:v>1.8879999999999999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A5A-4478-9250-DA0DAA309A49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Žiūrov</a:t>
            </a:r>
            <a:r>
              <a:rPr lang="en-US"/>
              <a:t>ai</a:t>
            </a:r>
            <a:r>
              <a:rPr lang="en-US" baseline="0"/>
              <a:t> (ADM) </a:t>
            </a:r>
            <a:r>
              <a:rPr lang="lt-LT"/>
              <a:t>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Suvestinė!$F$10</c:f>
              <c:strCache>
                <c:ptCount val="1"/>
                <c:pt idx="0">
                  <c:v>Žiūrovų skaičius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88F3-47A8-BAC8-F38FB2AB856F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88F3-47A8-BAC8-F38FB2AB856F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88F3-47A8-BAC8-F38FB2AB856F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88F3-47A8-BAC8-F38FB2AB85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Suvestinė!$F$11:$F$14</c:f>
              <c:numCache>
                <c:formatCode>0.00</c:formatCode>
                <c:ptCount val="4"/>
                <c:pt idx="0">
                  <c:v>21.858000000000001</c:v>
                </c:pt>
                <c:pt idx="1">
                  <c:v>23.728000000000002</c:v>
                </c:pt>
                <c:pt idx="2">
                  <c:v>52.228000000000002</c:v>
                </c:pt>
                <c:pt idx="3">
                  <c:v>2.1869999999999998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F3-47A8-BAC8-F38FB2AB856F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15</xdr:row>
      <xdr:rowOff>180975</xdr:rowOff>
    </xdr:from>
    <xdr:ext cx="4286249" cy="2409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FDAE63-A31E-48F3-A726-6E6CFF5D4F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30</xdr:row>
      <xdr:rowOff>104775</xdr:rowOff>
    </xdr:from>
    <xdr:ext cx="4333875" cy="2495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D8DE2C-AFD1-4B79-A592-02A936D80C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lkclt-my.sharepoint.com/personal/a_jucyte_lkc_lt/Documents/Dokumentai/Aust&#279;s/STATISTIKA/Ataskaitos/Metai/Su%20m&#279;nesiais/Formatuoti%20LKC%20svetainei/Su%20Suvestine/2021%20TOP%20Atnaujinta%202026%2003%2021%20su%20m&#279;nesiais_lkc_suvestin&#279;.xlsx" TargetMode="External"/><Relationship Id="rId2" Type="http://schemas.microsoft.com/office/2019/04/relationships/externalLinkLongPath" Target="2021%20TOP%20Atnaujinta%202026%2003%2021%20su%20m&#279;nesiais_lkc_suvestin&#279;.xlsx?8293A36C" TargetMode="External"/><Relationship Id="rId1" Type="http://schemas.openxmlformats.org/officeDocument/2006/relationships/externalLinkPath" Target="file:///\\8293A36C\2021%20TOP%20Atnaujinta%202026%2003%2021%20su%20m&#279;nesiais_lkc_suvestin&#2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uvestinė"/>
      <sheetName val="Platintojų pasiskirstymas"/>
      <sheetName val="2021"/>
      <sheetName val="Balandis"/>
      <sheetName val="Gegužė"/>
      <sheetName val="Birželis"/>
      <sheetName val="Liepa"/>
      <sheetName val="Rugpjūtis"/>
      <sheetName val="Rugsėjis"/>
      <sheetName val="Spalis"/>
      <sheetName val="Lapkritis"/>
      <sheetName val="Gruodis"/>
    </sheetNames>
    <sheetDataSet>
      <sheetData sheetId="0">
        <row r="10">
          <cell r="E10" t="str">
            <v>Pajamos %</v>
          </cell>
          <cell r="F10" t="str">
            <v>Žiūrovų skaičius %</v>
          </cell>
        </row>
        <row r="11">
          <cell r="B11" t="str">
            <v>Lietuva</v>
          </cell>
          <cell r="E11">
            <v>6.3179999999999996</v>
          </cell>
          <cell r="F11">
            <v>6.1559999999999997</v>
          </cell>
        </row>
        <row r="12">
          <cell r="B12" t="str">
            <v>Europa</v>
          </cell>
          <cell r="E12">
            <v>15.558999999999999</v>
          </cell>
          <cell r="F12">
            <v>16.398</v>
          </cell>
        </row>
        <row r="13">
          <cell r="B13" t="str">
            <v>JAV</v>
          </cell>
          <cell r="E13">
            <v>77.372</v>
          </cell>
          <cell r="F13">
            <v>76.673000000000002</v>
          </cell>
        </row>
        <row r="14">
          <cell r="B14" t="str">
            <v>Kita</v>
          </cell>
          <cell r="E14">
            <v>0.75</v>
          </cell>
          <cell r="F14">
            <v>0.77300000000000002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ustė Jucytė" id="{FAF3F0B3-FA8E-4067-B490-CDBA666CEBEB}" userId="S::a.jucyte@lkc.lt::6d03d179-e10e-42f9-a7ce-ccb6a9fc20ce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ACEA797-1109-422A-8161-8D6E7D7F7CDC}" name="Table1" displayName="Table1" ref="B10:G15" totalsRowCount="1" headerRowDxfId="25">
  <autoFilter ref="B10:G14" xr:uid="{00000000-0009-0000-0100-000001000000}"/>
  <tableColumns count="6">
    <tableColumn id="1" xr3:uid="{556E314F-E602-431F-999C-7CCEE0EE4BD4}" name="Kategorija" totalsRowLabel="Total"/>
    <tableColumn id="2" xr3:uid="{E127C0EA-270E-4EFA-879A-2C5C3A8CF0EC}" name="Pajamos" totalsRowFunction="sum" dataDxfId="24" totalsRowDxfId="11"/>
    <tableColumn id="3" xr3:uid="{B21516F8-CCAF-4E7B-B53B-3DF586874069}" name="Žiūrovų skaičius" totalsRowFunction="sum" dataDxfId="23" totalsRowDxfId="10"/>
    <tableColumn id="4" xr3:uid="{96EB125B-AFD0-4610-98B6-0FE42D4E0EE6}" name="Pajamos %" totalsRowFunction="sum" dataDxfId="22" totalsRowDxfId="9"/>
    <tableColumn id="5" xr3:uid="{D2AC5277-3CAD-4FB3-BE6C-4059476DFA6E}" name="Žiūrovų skaičius %" totalsRowFunction="sum" dataDxfId="21" totalsRowDxfId="8"/>
    <tableColumn id="6" xr3:uid="{A5B15AB7-BFB9-455E-BD38-C5F84DD34CF5}" name="Filmų skaičius" totalsRowFunction="sum" totalsRow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787D75C-3F00-416D-B166-A82C826FF1D0}" name="Table17" displayName="Table17" ref="B2:C7" totalsRowShown="0" headerRowDxfId="20">
  <autoFilter ref="B2:C7" xr:uid="{33189579-38D4-4F90-A4D3-5DC42EA940D1}"/>
  <tableColumns count="2">
    <tableColumn id="1" xr3:uid="{6785E91D-0F8C-44BD-B463-3467CA9584A9}" name="Rodiklis"/>
    <tableColumn id="2" xr3:uid="{84DB588E-52B2-451A-8ABA-9490CC8B40F8}" name="Reikšmė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36D2E74-EBBC-4EA0-8D79-480B1C19CECA}" name="Table18" displayName="Table18" ref="A47:G88" totalsRowCount="1" headerRowDxfId="19">
  <autoFilter ref="A47:G87" xr:uid="{49569EC1-02CD-4A9F-8BE9-723492F99BDC}"/>
  <sortState xmlns:xlrd2="http://schemas.microsoft.com/office/spreadsheetml/2017/richdata2" ref="A48:G85">
    <sortCondition descending="1" ref="C48:C85"/>
  </sortState>
  <tableColumns count="7">
    <tableColumn id="7" xr3:uid="{A1D062D2-1D35-4E78-8B97-AFD8306720A4}" name="Eil. nr" totalsRowLabel="Total">
      <calculatedColumnFormula>IF(B48&lt;&gt;"",ROWS($B$48:B48),"")</calculatedColumnFormula>
    </tableColumn>
    <tableColumn id="1" xr3:uid="{737E74FA-8F22-456F-BDD9-0A23EA7C535F}" name="Platintojas"/>
    <tableColumn id="2" xr3:uid="{78A73A54-735D-4F78-8435-5FEF88DFE87F}" name="Pajamos" totalsRowFunction="sum" dataDxfId="18" totalsRowDxfId="6"/>
    <tableColumn id="3" xr3:uid="{84A2D74E-DAB8-4E8C-8470-04BBC53486E1}" name="Žiūrovų skaičius" totalsRowFunction="sum" dataDxfId="17" totalsRowDxfId="5"/>
    <tableColumn id="4" xr3:uid="{E348E3ED-FC3B-44FD-9DEF-F9159BD7BCD7}" name="Filmų skaičius" totalsRowFunction="sum"/>
    <tableColumn id="5" xr3:uid="{1711EF18-38DC-4D4C-8C96-D5BAB6E44F27}" name="Pajamos %" totalsRowFunction="sum" totalsRowDxfId="4"/>
    <tableColumn id="6" xr3:uid="{036F74A8-DFB3-4D67-9755-3762CF75098A}" name="Žiūrovų skaičius %" totalsRowFunction="sum" totalsRowDxfId="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54F167-BD6F-4F85-9923-8C776D791DB0}" name="Table21" displayName="Table21" ref="A92:F102" totalsRowShown="0" headerRowDxfId="16">
  <autoFilter ref="A92:F102" xr:uid="{EEFF2FD6-75F9-4E20-89DF-C227C5374B44}"/>
  <tableColumns count="6">
    <tableColumn id="7" xr3:uid="{56ED5114-E086-4D51-82F8-275136A644ED}" name="Eil. Nr."/>
    <tableColumn id="1" xr3:uid="{F1EC7973-3467-45FD-9B75-084589F42310}" name="Filmo pavadinimas"/>
    <tableColumn id="3" xr3:uid="{20F6BAFF-FB65-48F1-A0F2-AB408B719F3D}" name="Pajamos " dataDxfId="15"/>
    <tableColumn id="4" xr3:uid="{D40ADBDA-BC46-4CDE-A262-2FAE1866CC11}" name="Žiūrovų skaičius" dataDxfId="14"/>
    <tableColumn id="5" xr3:uid="{86062775-41AE-4474-A2EB-2D8B3A04017A}" name="Premjeros data" dataDxfId="13"/>
    <tableColumn id="6" xr3:uid="{D996D6F5-7668-4F79-8CA4-CA5B425D3FF1}" name="Platintojas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4BCDA7D-4968-4F8B-AD71-936BBC87B2B6}" name="Table16" displayName="Table16" ref="A1:E311" totalsRowShown="0">
  <autoFilter ref="A1:E311" xr:uid="{20E92E07-73C7-463B-8E9F-C97CEDE67B62}"/>
  <tableColumns count="5">
    <tableColumn id="1" xr3:uid="{6A02BA5E-ED77-4066-B154-627E0DB40DED}" name="Platintojas"/>
    <tableColumn id="2" xr3:uid="{E35EC221-5D17-4335-8F00-4C93A8F1F258}" name="Filmo pavadinimas"/>
    <tableColumn id="3" xr3:uid="{A23577B3-B628-41E8-B51A-667CB550CC03}" name="Pajamos " dataDxfId="2"/>
    <tableColumn id="4" xr3:uid="{93BD20C1-0501-46F6-9FD3-E2B155D428B0}" name="Žiūrovų skaičius" dataDxfId="1"/>
    <tableColumn id="5" xr3:uid="{3C4A7D6A-6CF7-4F94-A1B9-B37D26DD4057}" name="Premjeros data" dataDxfId="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18" displayName="_2018" ref="A5:I277" totalsRowCount="1" headerRowDxfId="136" dataDxfId="134" headerRowBorderDxfId="135" tableBorderDxfId="133">
  <autoFilter ref="A5:I276" xr:uid="{00000000-0009-0000-0100-000001000000}"/>
  <sortState xmlns:xlrd2="http://schemas.microsoft.com/office/spreadsheetml/2017/richdata2" ref="A6:I276">
    <sortCondition descending="1" ref="E6:E276"/>
  </sortState>
  <tableColumns count="9">
    <tableColumn id="1" xr3:uid="{00000000-0010-0000-0000-000001000000}" name="Eil. Nr." totalsRowLabel="Total" dataDxfId="132">
      <calculatedColumnFormula>IF(B6&lt;&gt;"",ROWS($B$6:B6),"")</calculatedColumnFormula>
    </tableColumn>
    <tableColumn id="2" xr3:uid="{00000000-0010-0000-0000-000002000000}" name="Filmo pavadinimas" totalsRowFunction="count" dataDxfId="131" totalsRowDxfId="130"/>
    <tableColumn id="9" xr3:uid="{00000000-0010-0000-0000-000009000000}" name="Filmo pavadinimas originalo kalba" dataDxfId="129" totalsRowDxfId="128"/>
    <tableColumn id="3" xr3:uid="{00000000-0010-0000-0000-000003000000}" name="Kilmės šalis" dataDxfId="127" totalsRowDxfId="126"/>
    <tableColumn id="4" xr3:uid="{00000000-0010-0000-0000-000004000000}" name="Pajamos" totalsRowFunction="sum" dataDxfId="125" totalsRowDxfId="124"/>
    <tableColumn id="5" xr3:uid="{00000000-0010-0000-0000-000005000000}" name="Žiūrovų skaičius" totalsRowFunction="sum" dataDxfId="123" totalsRowDxfId="122"/>
    <tableColumn id="6" xr3:uid="{00000000-0010-0000-0000-000006000000}" name="Kopijų skaičius" dataDxfId="121"/>
    <tableColumn id="7" xr3:uid="{00000000-0010-0000-0000-000007000000}" name="Premjeros data" dataDxfId="120" totalsRowDxfId="119"/>
    <tableColumn id="8" xr3:uid="{00000000-0010-0000-0000-000008000000}" name="Platintojas" dataDxfId="1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3" displayName="Table3" ref="A5:I67" totalsRowCount="1" headerRowDxfId="117" dataDxfId="115" headerRowBorderDxfId="116" tableBorderDxfId="114" totalsRowBorderDxfId="113">
  <autoFilter ref="A5:I66" xr:uid="{00000000-0009-0000-0100-000002000000}"/>
  <sortState xmlns:xlrd2="http://schemas.microsoft.com/office/spreadsheetml/2017/richdata2" ref="A6:I66">
    <sortCondition descending="1" ref="E6:E66"/>
  </sortState>
  <tableColumns count="9">
    <tableColumn id="1" xr3:uid="{00000000-0010-0000-0100-000001000000}" name="Eil. Nr." dataDxfId="112" totalsRowDxfId="111">
      <calculatedColumnFormula>IF(B6&lt;&gt;"",ROWS($B$6:B6),"")</calculatedColumnFormula>
    </tableColumn>
    <tableColumn id="2" xr3:uid="{00000000-0010-0000-0100-000002000000}" name="Filmo pavadinimas" dataDxfId="110" totalsRowDxfId="109"/>
    <tableColumn id="9" xr3:uid="{00000000-0010-0000-0100-000009000000}" name="Filmo pavadinimas originalo kalba" dataDxfId="108" totalsRowDxfId="107"/>
    <tableColumn id="3" xr3:uid="{00000000-0010-0000-0100-000003000000}" name="Kilmės šalis" dataDxfId="106" totalsRowDxfId="105"/>
    <tableColumn id="4" xr3:uid="{00000000-0010-0000-0100-000004000000}" name="Pajamos" totalsRowFunction="sum" dataDxfId="104" totalsRowDxfId="103"/>
    <tableColumn id="5" xr3:uid="{00000000-0010-0000-0100-000005000000}" name="Žiūrovų skaičius" totalsRowFunction="sum" dataDxfId="102" totalsRowDxfId="101"/>
    <tableColumn id="6" xr3:uid="{00000000-0010-0000-0100-000006000000}" name="Kopijų skaičius" dataDxfId="100" totalsRowDxfId="99"/>
    <tableColumn id="7" xr3:uid="{00000000-0010-0000-0100-000007000000}" name="Premjeros data" dataDxfId="98" totalsRowDxfId="97"/>
    <tableColumn id="8" xr3:uid="{00000000-0010-0000-0100-000008000000}" name="Platintojas" dataDxfId="96" totalsRowDxfId="9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_Vasaris" displayName="Table3_Vasaris" ref="A5:I84" totalsRowCount="1">
  <autoFilter ref="A5:I83" xr:uid="{00000000-0009-0000-0100-000003000000}"/>
  <sortState xmlns:xlrd2="http://schemas.microsoft.com/office/spreadsheetml/2017/richdata2" ref="A6:I83">
    <sortCondition descending="1" ref="E6:E83"/>
  </sortState>
  <tableColumns count="9">
    <tableColumn id="1" xr3:uid="{00000000-0010-0000-0200-000001000000}" name="Eil. Nr.">
      <calculatedColumnFormula>IF(B6&lt;&gt;"",ROWS($B$6:B6),"")</calculatedColumnFormula>
    </tableColumn>
    <tableColumn id="2" xr3:uid="{00000000-0010-0000-0200-000002000000}" name="Filmo pavadinimas"/>
    <tableColumn id="9" xr3:uid="{00000000-0010-0000-0200-000009000000}" name="Filmo pavadinimas originalo kalba" dataDxfId="94"/>
    <tableColumn id="3" xr3:uid="{00000000-0010-0000-0200-000003000000}" name="Kilmės šalis" dataDxfId="93"/>
    <tableColumn id="4" xr3:uid="{00000000-0010-0000-0200-000004000000}" name="Pajamos" totalsRowFunction="sum" dataDxfId="92" totalsRowDxfId="91"/>
    <tableColumn id="5" xr3:uid="{00000000-0010-0000-0200-000005000000}" name="Žiūrovų skaičius" totalsRowFunction="sum" totalsRowDxfId="90"/>
    <tableColumn id="6" xr3:uid="{00000000-0010-0000-0200-000006000000}" name="Kopijų skaičius"/>
    <tableColumn id="7" xr3:uid="{00000000-0010-0000-0200-000007000000}" name="Premjeros data" dataDxfId="89" totalsRowDxfId="88"/>
    <tableColumn id="8" xr3:uid="{00000000-0010-0000-0200-000008000000}" name="Platintoja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6BFC91-D9F1-42B6-A88B-8A12159625D0}" name="Table3_Vasaris5" displayName="Table3_Vasaris5" ref="A5:I59" totalsRowCount="1">
  <autoFilter ref="A5:I58" xr:uid="{00000000-0009-0000-0100-000003000000}"/>
  <sortState xmlns:xlrd2="http://schemas.microsoft.com/office/spreadsheetml/2017/richdata2" ref="A6:I58">
    <sortCondition descending="1" ref="E6:E58"/>
  </sortState>
  <tableColumns count="9">
    <tableColumn id="1" xr3:uid="{301A6FB3-84B9-43DF-A74F-E3E52E24794D}" name="Eil. Nr.">
      <calculatedColumnFormula>IF(B6&lt;&gt;"",ROWS($B$6:B6),"")</calculatedColumnFormula>
    </tableColumn>
    <tableColumn id="2" xr3:uid="{F08BE884-62F5-471E-A90B-4FA23F1BB163}" name="Filmo pavadinimas"/>
    <tableColumn id="9" xr3:uid="{6FD41282-77FE-4808-B249-9D067E191956}" name="Filmo pavadinimas originalo kalba" dataDxfId="87"/>
    <tableColumn id="3" xr3:uid="{014A7E19-4036-4F31-99AC-8643345092AA}" name="Kilmės šalis" dataDxfId="86"/>
    <tableColumn id="4" xr3:uid="{86818293-0190-4841-A08D-C7F9180B83B6}" name="Pajamos" totalsRowFunction="sum" dataDxfId="85" totalsRowDxfId="84"/>
    <tableColumn id="5" xr3:uid="{3890061D-55B4-4D00-ADAF-338FCB518800}" name="Žiūrovų skaičius" totalsRowFunction="sum" totalsRowDxfId="83"/>
    <tableColumn id="6" xr3:uid="{C09CF33F-F52F-4808-B6F0-2A056B892E87}" name="Kopijų skaičius"/>
    <tableColumn id="7" xr3:uid="{E2DEFEE4-4E1E-4BEB-946B-42DB4345A8A1}" name="Premjeros data" dataDxfId="82" totalsRowDxfId="81"/>
    <tableColumn id="8" xr3:uid="{3F69D290-D492-486C-9634-ED3993A72D94}" name="Platintoja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_Balandis" displayName="Table3_Balandis" ref="A5:I124" totalsRowCount="1">
  <autoFilter ref="A5:I123" xr:uid="{00000000-0009-0000-0100-000005000000}"/>
  <sortState xmlns:xlrd2="http://schemas.microsoft.com/office/spreadsheetml/2017/richdata2" ref="A6:I123">
    <sortCondition descending="1" ref="E6:E123"/>
  </sortState>
  <tableColumns count="9">
    <tableColumn id="1" xr3:uid="{00000000-0010-0000-0400-000001000000}" name="Eil. Nr.">
      <calculatedColumnFormula>IF(B6&lt;&gt;"",ROWS($B$6:B6),"")</calculatedColumnFormula>
    </tableColumn>
    <tableColumn id="2" xr3:uid="{00000000-0010-0000-0400-000002000000}" name="Filmo pavadinimas"/>
    <tableColumn id="9" xr3:uid="{00000000-0010-0000-0400-000009000000}" name="Filmo pavadinimas originalo kalba" dataDxfId="80"/>
    <tableColumn id="3" xr3:uid="{00000000-0010-0000-0400-000003000000}" name="Kilmės šalis" dataDxfId="79" totalsRowDxfId="78"/>
    <tableColumn id="4" xr3:uid="{00000000-0010-0000-0400-000004000000}" name="Pajamos" totalsRowFunction="sum" dataDxfId="77" totalsRowDxfId="76"/>
    <tableColumn id="5" xr3:uid="{00000000-0010-0000-0400-000005000000}" name="Žiūrovų skaičius" totalsRowFunction="sum" totalsRowDxfId="75"/>
    <tableColumn id="6" xr3:uid="{00000000-0010-0000-0400-000006000000}" name="Kopijų skaičius" dataDxfId="74"/>
    <tableColumn id="7" xr3:uid="{00000000-0010-0000-0400-000007000000}" name="Premjeros data" dataDxfId="73" totalsRowDxfId="72"/>
    <tableColumn id="8" xr3:uid="{00000000-0010-0000-0400-000008000000}" name="Platintoja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3_Birželis" displayName="Table3_Birželis" ref="A5:I65" totalsRowCount="1">
  <autoFilter ref="A5:I64" xr:uid="{00000000-0009-0000-0100-000007000000}"/>
  <sortState xmlns:xlrd2="http://schemas.microsoft.com/office/spreadsheetml/2017/richdata2" ref="A6:I64">
    <sortCondition descending="1" ref="E6:E64"/>
  </sortState>
  <tableColumns count="9">
    <tableColumn id="1" xr3:uid="{00000000-0010-0000-0600-000001000000}" name="Eil. Nr.">
      <calculatedColumnFormula>IF(B6&lt;&gt;"",ROWS($B$6:B6),"")</calculatedColumnFormula>
    </tableColumn>
    <tableColumn id="2" xr3:uid="{00000000-0010-0000-0600-000002000000}" name="Filmo pavadinimas"/>
    <tableColumn id="9" xr3:uid="{00000000-0010-0000-0600-000009000000}" name="Filmo pavadinimas originalo kalba" dataDxfId="71"/>
    <tableColumn id="3" xr3:uid="{00000000-0010-0000-0600-000003000000}" name="Kilmės šalis" dataDxfId="70" totalsRowDxfId="69"/>
    <tableColumn id="4" xr3:uid="{00000000-0010-0000-0600-000004000000}" name="Pajamos" totalsRowFunction="sum" dataDxfId="68" totalsRowDxfId="67"/>
    <tableColumn id="5" xr3:uid="{00000000-0010-0000-0600-000005000000}" name="Žiūrovų skaičius" totalsRowFunction="sum" totalsRowDxfId="66"/>
    <tableColumn id="6" xr3:uid="{00000000-0010-0000-0600-000006000000}" name="Kopijų skaičius"/>
    <tableColumn id="7" xr3:uid="{00000000-0010-0000-0600-000007000000}" name="Premjeros data" dataDxfId="65" totalsRowDxfId="64"/>
    <tableColumn id="8" xr3:uid="{00000000-0010-0000-0600-000008000000}" name="Platintoja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3_Liepa" displayName="Table3_Liepa" ref="A5:I85" totalsRowCount="1">
  <autoFilter ref="A5:I84" xr:uid="{00000000-0009-0000-0100-000008000000}"/>
  <sortState xmlns:xlrd2="http://schemas.microsoft.com/office/spreadsheetml/2017/richdata2" ref="A6:I84">
    <sortCondition descending="1" ref="E6:E84"/>
  </sortState>
  <tableColumns count="9">
    <tableColumn id="1" xr3:uid="{00000000-0010-0000-0700-000001000000}" name="Eil. Nr.">
      <calculatedColumnFormula>IF(B6&lt;&gt;"",ROWS($B$6:B6),"")</calculatedColumnFormula>
    </tableColumn>
    <tableColumn id="2" xr3:uid="{00000000-0010-0000-0700-000002000000}" name="Filmo pavadinimas"/>
    <tableColumn id="9" xr3:uid="{00000000-0010-0000-0700-000009000000}" name="Filmo pavadinimas originalo kalba" dataDxfId="63"/>
    <tableColumn id="3" xr3:uid="{00000000-0010-0000-0700-000003000000}" name="Kilmės šalis" dataDxfId="62"/>
    <tableColumn id="4" xr3:uid="{00000000-0010-0000-0700-000004000000}" name="Pajamos" totalsRowFunction="sum" dataDxfId="61" totalsRowDxfId="60"/>
    <tableColumn id="5" xr3:uid="{00000000-0010-0000-0700-000005000000}" name="Žiūrovų skaičius" totalsRowFunction="sum" totalsRowDxfId="59"/>
    <tableColumn id="6" xr3:uid="{00000000-0010-0000-0700-000006000000}" name="Kopijų skaičius"/>
    <tableColumn id="7" xr3:uid="{00000000-0010-0000-0700-000007000000}" name="Premjeros data" dataDxfId="58" totalsRowDxfId="57"/>
    <tableColumn id="8" xr3:uid="{00000000-0010-0000-0700-000008000000}" name="Platintojas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3_Rugpjūtis" displayName="Table3_Rugpjūtis" ref="A5:I90" totalsRowCount="1">
  <autoFilter ref="A5:I89" xr:uid="{00000000-0009-0000-0100-000009000000}"/>
  <sortState xmlns:xlrd2="http://schemas.microsoft.com/office/spreadsheetml/2017/richdata2" ref="A6:I89">
    <sortCondition descending="1" ref="E6:E89"/>
  </sortState>
  <tableColumns count="9">
    <tableColumn id="1" xr3:uid="{00000000-0010-0000-0800-000001000000}" name="Eil. Nr.">
      <calculatedColumnFormula>IF(B6&lt;&gt;"",ROWS($B$6:B6),"")</calculatedColumnFormula>
    </tableColumn>
    <tableColumn id="2" xr3:uid="{00000000-0010-0000-0800-000002000000}" name="Filmo pavadinimas"/>
    <tableColumn id="9" xr3:uid="{00000000-0010-0000-0800-000009000000}" name="Filmo pavadinimas originalo kalba" dataDxfId="56"/>
    <tableColumn id="3" xr3:uid="{00000000-0010-0000-0800-000003000000}" name="Kilmės šalis" dataDxfId="55" totalsRowDxfId="54"/>
    <tableColumn id="4" xr3:uid="{00000000-0010-0000-0800-000004000000}" name="Pajamos" totalsRowFunction="sum" dataDxfId="53" totalsRowDxfId="52"/>
    <tableColumn id="5" xr3:uid="{00000000-0010-0000-0800-000005000000}" name="Žiūrovų skaičius" totalsRowFunction="sum" totalsRowDxfId="51"/>
    <tableColumn id="6" xr3:uid="{00000000-0010-0000-0800-000006000000}" name="Kopijų skaičius"/>
    <tableColumn id="7" xr3:uid="{00000000-0010-0000-0800-000007000000}" name="Premjeros data" dataDxfId="50" totalsRowDxfId="49"/>
    <tableColumn id="8" xr3:uid="{00000000-0010-0000-0800-000008000000}" name="Platintojas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3_Rugsėjis" displayName="Table3_Rugsėjis" ref="A5:I62" totalsRowCount="1">
  <sortState xmlns:xlrd2="http://schemas.microsoft.com/office/spreadsheetml/2017/richdata2" ref="A6:I61">
    <sortCondition descending="1" ref="E6:E61"/>
  </sortState>
  <tableColumns count="9">
    <tableColumn id="1" xr3:uid="{00000000-0010-0000-0900-000001000000}" name="Eil. Nr.">
      <calculatedColumnFormula>IF(B6&lt;&gt;"",ROWS($B$6:B6),"")</calculatedColumnFormula>
    </tableColumn>
    <tableColumn id="2" xr3:uid="{00000000-0010-0000-0900-000002000000}" name="Filmo pavadinimas"/>
    <tableColumn id="9" xr3:uid="{00000000-0010-0000-0900-000009000000}" name="Filmo pavadinimas originalo kalba" dataDxfId="48"/>
    <tableColumn id="3" xr3:uid="{00000000-0010-0000-0900-000003000000}" name="Kilmės šalis" dataDxfId="47"/>
    <tableColumn id="4" xr3:uid="{00000000-0010-0000-0900-000004000000}" name="Pajamos" totalsRowFunction="sum" dataDxfId="46" totalsRowDxfId="45"/>
    <tableColumn id="5" xr3:uid="{00000000-0010-0000-0900-000005000000}" name="Žiūrovų skaičius" totalsRowFunction="sum" totalsRowDxfId="44"/>
    <tableColumn id="6" xr3:uid="{00000000-0010-0000-0900-000006000000}" name="Kopijų skaičius"/>
    <tableColumn id="7" xr3:uid="{00000000-0010-0000-0900-000007000000}" name="Premjeros data" dataDxfId="43" totalsRowDxfId="42"/>
    <tableColumn id="8" xr3:uid="{00000000-0010-0000-0900-000008000000}" name="Platintojas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3_Spalis" displayName="Table3_Spalis" ref="A5:I72" totalsRowCount="1">
  <autoFilter ref="A5:I71" xr:uid="{00000000-0009-0000-0100-00000B000000}"/>
  <sortState xmlns:xlrd2="http://schemas.microsoft.com/office/spreadsheetml/2017/richdata2" ref="A6:I71">
    <sortCondition descending="1" ref="E6:E71"/>
  </sortState>
  <tableColumns count="9">
    <tableColumn id="1" xr3:uid="{00000000-0010-0000-0A00-000001000000}" name="Eil. Nr.">
      <calculatedColumnFormula>IF(B6&lt;&gt;"",ROWS($B$6:B6),"")</calculatedColumnFormula>
    </tableColumn>
    <tableColumn id="2" xr3:uid="{00000000-0010-0000-0A00-000002000000}" name="Filmo pavadinimas"/>
    <tableColumn id="9" xr3:uid="{00000000-0010-0000-0A00-000009000000}" name="Filmo pavadinimas originalo kalba" dataDxfId="41"/>
    <tableColumn id="3" xr3:uid="{00000000-0010-0000-0A00-000003000000}" name="Kilmės šalis" dataDxfId="40" totalsRowDxfId="39"/>
    <tableColumn id="4" xr3:uid="{00000000-0010-0000-0A00-000004000000}" name="Pajamos" totalsRowFunction="sum" dataDxfId="38" totalsRowDxfId="37"/>
    <tableColumn id="5" xr3:uid="{00000000-0010-0000-0A00-000005000000}" name="Žiūrovų skaičius" totalsRowFunction="sum" totalsRowDxfId="36"/>
    <tableColumn id="6" xr3:uid="{00000000-0010-0000-0A00-000006000000}" name="Kopijų skaičius"/>
    <tableColumn id="7" xr3:uid="{00000000-0010-0000-0A00-000007000000}" name="Premjeros data" dataDxfId="35" totalsRowDxfId="34"/>
    <tableColumn id="8" xr3:uid="{00000000-0010-0000-0A00-000008000000}" name="Platintojas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3_Lapkritis" displayName="Table3_Lapkritis" ref="A5:I40" totalsRowCount="1">
  <autoFilter ref="A5:I39" xr:uid="{00000000-0009-0000-0100-00000C000000}"/>
  <sortState xmlns:xlrd2="http://schemas.microsoft.com/office/spreadsheetml/2017/richdata2" ref="A6:I39">
    <sortCondition descending="1" ref="E6:E39"/>
  </sortState>
  <tableColumns count="9">
    <tableColumn id="1" xr3:uid="{00000000-0010-0000-0B00-000001000000}" name="Eil. Nr.">
      <calculatedColumnFormula>IF(B6&lt;&gt;"",ROWS($B$6:B6),"")</calculatedColumnFormula>
    </tableColumn>
    <tableColumn id="2" xr3:uid="{00000000-0010-0000-0B00-000002000000}" name="Filmo pavadinimas"/>
    <tableColumn id="9" xr3:uid="{00000000-0010-0000-0B00-000009000000}" name="Filmo pavadinimas originalo kalba" dataDxfId="33"/>
    <tableColumn id="3" xr3:uid="{00000000-0010-0000-0B00-000003000000}" name="Kilmės šalis" dataDxfId="32" totalsRowDxfId="31"/>
    <tableColumn id="4" xr3:uid="{00000000-0010-0000-0B00-000004000000}" name="Pajamos" totalsRowFunction="sum" dataDxfId="30" totalsRowDxfId="29"/>
    <tableColumn id="5" xr3:uid="{00000000-0010-0000-0B00-000005000000}" name="Žiūrovų skaičius" totalsRowFunction="sum" totalsRowDxfId="28"/>
    <tableColumn id="6" xr3:uid="{00000000-0010-0000-0B00-000006000000}" name="Kopijų skaičius"/>
    <tableColumn id="7" xr3:uid="{00000000-0010-0000-0B00-000007000000}" name="Premjeros data" dataDxfId="27" totalsRowDxfId="26"/>
    <tableColumn id="8" xr3:uid="{00000000-0010-0000-0B00-000008000000}" name="Platintoj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" dT="2026-03-25T06:48:10.13" personId="{FAF3F0B3-FA8E-4067-B490-CDBA666CEBEB}" id="{9B32A5FE-5C1C-440C-91B1-73D79A0DECCA}">
    <text>Automobilių skaičius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0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D3CE-4E1C-4853-A317-F9E92A3C731B}">
  <dimension ref="A1:O128"/>
  <sheetViews>
    <sheetView tabSelected="1" workbookViewId="0">
      <selection activeCell="G34" sqref="G34"/>
    </sheetView>
  </sheetViews>
  <sheetFormatPr defaultColWidth="0" defaultRowHeight="14.4" customHeight="1" zeroHeight="1" x14ac:dyDescent="0.3"/>
  <cols>
    <col min="1" max="1" width="6.44140625" customWidth="1"/>
    <col min="2" max="2" width="31.109375" customWidth="1"/>
    <col min="3" max="3" width="18" style="18" customWidth="1"/>
    <col min="4" max="4" width="18" style="11" customWidth="1"/>
    <col min="5" max="7" width="18" customWidth="1"/>
    <col min="8" max="8" width="8.88671875" customWidth="1"/>
    <col min="9" max="10" width="18" customWidth="1"/>
    <col min="11" max="11" width="23.33203125" customWidth="1"/>
    <col min="12" max="15" width="8.88671875" customWidth="1"/>
    <col min="16" max="16384" width="8.88671875" hidden="1"/>
  </cols>
  <sheetData>
    <row r="1" spans="2:7" x14ac:dyDescent="0.3">
      <c r="B1" s="12">
        <v>2020</v>
      </c>
      <c r="C1" s="64"/>
    </row>
    <row r="2" spans="2:7" x14ac:dyDescent="0.3">
      <c r="B2" s="64" t="s">
        <v>871</v>
      </c>
      <c r="C2" s="64" t="s">
        <v>872</v>
      </c>
      <c r="E2" s="11" t="s">
        <v>11</v>
      </c>
    </row>
    <row r="3" spans="2:7" x14ac:dyDescent="0.3">
      <c r="B3" t="s">
        <v>873</v>
      </c>
      <c r="C3">
        <v>179</v>
      </c>
      <c r="E3" s="65" t="s">
        <v>11</v>
      </c>
    </row>
    <row r="4" spans="2:7" x14ac:dyDescent="0.3">
      <c r="B4" t="s">
        <v>874</v>
      </c>
      <c r="C4">
        <v>13</v>
      </c>
    </row>
    <row r="5" spans="2:7" x14ac:dyDescent="0.3">
      <c r="B5" t="s">
        <v>875</v>
      </c>
      <c r="C5" s="11">
        <v>271</v>
      </c>
    </row>
    <row r="6" spans="2:7" x14ac:dyDescent="0.3">
      <c r="B6" t="s">
        <v>876</v>
      </c>
      <c r="C6" s="18">
        <v>8484162.7300000004</v>
      </c>
      <c r="E6" s="18" t="s">
        <v>11</v>
      </c>
    </row>
    <row r="7" spans="2:7" x14ac:dyDescent="0.3">
      <c r="B7" t="s">
        <v>877</v>
      </c>
      <c r="C7" s="11">
        <v>1534128</v>
      </c>
    </row>
    <row r="8" spans="2:7" x14ac:dyDescent="0.3"/>
    <row r="9" spans="2:7" x14ac:dyDescent="0.3">
      <c r="B9" s="66" t="s">
        <v>878</v>
      </c>
      <c r="C9" s="66"/>
      <c r="D9" s="66"/>
      <c r="E9" s="66"/>
      <c r="F9" s="66"/>
      <c r="G9" s="66"/>
    </row>
    <row r="10" spans="2:7" x14ac:dyDescent="0.3">
      <c r="B10" s="64" t="s">
        <v>879</v>
      </c>
      <c r="C10" s="67" t="s">
        <v>5</v>
      </c>
      <c r="D10" s="68" t="s">
        <v>6</v>
      </c>
      <c r="E10" s="64" t="s">
        <v>880</v>
      </c>
      <c r="F10" s="64" t="s">
        <v>881</v>
      </c>
      <c r="G10" s="64" t="s">
        <v>882</v>
      </c>
    </row>
    <row r="11" spans="2:7" x14ac:dyDescent="0.3">
      <c r="B11" t="s">
        <v>883</v>
      </c>
      <c r="C11" s="18">
        <v>1981466.81</v>
      </c>
      <c r="D11" s="11">
        <v>335324</v>
      </c>
      <c r="E11" s="65">
        <v>23.355</v>
      </c>
      <c r="F11" s="65">
        <v>21.858000000000001</v>
      </c>
      <c r="G11">
        <v>23</v>
      </c>
    </row>
    <row r="12" spans="2:7" x14ac:dyDescent="0.3">
      <c r="B12" t="s">
        <v>884</v>
      </c>
      <c r="C12" s="18">
        <v>1843702.22</v>
      </c>
      <c r="D12" s="11">
        <v>364012</v>
      </c>
      <c r="E12" s="65">
        <v>21.731000000000002</v>
      </c>
      <c r="F12" s="65">
        <v>23.728000000000002</v>
      </c>
      <c r="G12">
        <v>144</v>
      </c>
    </row>
    <row r="13" spans="2:7" x14ac:dyDescent="0.3">
      <c r="B13" t="s">
        <v>885</v>
      </c>
      <c r="C13" s="18">
        <v>4498794.04</v>
      </c>
      <c r="D13" s="11">
        <v>801244</v>
      </c>
      <c r="E13" s="65">
        <v>53.026000000000003</v>
      </c>
      <c r="F13" s="65">
        <v>52.228000000000002</v>
      </c>
      <c r="G13">
        <v>90</v>
      </c>
    </row>
    <row r="14" spans="2:7" x14ac:dyDescent="0.3">
      <c r="B14" t="s">
        <v>886</v>
      </c>
      <c r="C14" s="18">
        <v>160199.66</v>
      </c>
      <c r="D14" s="11">
        <v>33548</v>
      </c>
      <c r="E14" s="65">
        <v>1.8879999999999999</v>
      </c>
      <c r="F14" s="65">
        <v>2.1869999999999998</v>
      </c>
      <c r="G14">
        <v>14</v>
      </c>
    </row>
    <row r="15" spans="2:7" x14ac:dyDescent="0.3">
      <c r="B15" t="s">
        <v>12</v>
      </c>
      <c r="C15" s="18">
        <f>SUBTOTAL(109,Table1[Pajamos])</f>
        <v>8484162.7300000004</v>
      </c>
      <c r="D15" s="11">
        <f>SUBTOTAL(109,Table1[Žiūrovų skaičius])</f>
        <v>1534128</v>
      </c>
      <c r="E15" s="69">
        <f>SUBTOTAL(109,Table1[Pajamos %])</f>
        <v>100</v>
      </c>
      <c r="F15" s="65">
        <f>SUBTOTAL(109,Table1[Žiūrovų skaičius %])</f>
        <v>100.00099999999999</v>
      </c>
      <c r="G15" s="70">
        <f>SUBTOTAL(109,Table1[Filmų skaičius])</f>
        <v>271</v>
      </c>
    </row>
    <row r="16" spans="2:7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spans="1:7" x14ac:dyDescent="0.3"/>
    <row r="34" spans="1:7" x14ac:dyDescent="0.3"/>
    <row r="35" spans="1:7" x14ac:dyDescent="0.3"/>
    <row r="36" spans="1:7" x14ac:dyDescent="0.3"/>
    <row r="37" spans="1:7" x14ac:dyDescent="0.3"/>
    <row r="38" spans="1:7" x14ac:dyDescent="0.3"/>
    <row r="39" spans="1:7" x14ac:dyDescent="0.3"/>
    <row r="40" spans="1:7" x14ac:dyDescent="0.3"/>
    <row r="41" spans="1:7" x14ac:dyDescent="0.3"/>
    <row r="42" spans="1:7" x14ac:dyDescent="0.3"/>
    <row r="43" spans="1:7" x14ac:dyDescent="0.3"/>
    <row r="44" spans="1:7" x14ac:dyDescent="0.3"/>
    <row r="45" spans="1:7" x14ac:dyDescent="0.3"/>
    <row r="46" spans="1:7" x14ac:dyDescent="0.3">
      <c r="B46" s="64" t="s">
        <v>887</v>
      </c>
      <c r="C46" s="64"/>
      <c r="D46" s="64"/>
      <c r="E46" s="64"/>
      <c r="F46" s="64"/>
      <c r="G46" s="64"/>
    </row>
    <row r="47" spans="1:7" x14ac:dyDescent="0.3">
      <c r="A47" s="64" t="s">
        <v>888</v>
      </c>
      <c r="B47" s="64" t="s">
        <v>9</v>
      </c>
      <c r="C47" s="67" t="s">
        <v>5</v>
      </c>
      <c r="D47" s="68" t="s">
        <v>6</v>
      </c>
      <c r="E47" s="64" t="s">
        <v>882</v>
      </c>
      <c r="F47" s="64" t="s">
        <v>880</v>
      </c>
      <c r="G47" s="64" t="s">
        <v>881</v>
      </c>
    </row>
    <row r="48" spans="1:7" x14ac:dyDescent="0.3">
      <c r="A48">
        <f>IF(B48&lt;&gt;"",ROWS($B$48:B48),"")</f>
        <v>1</v>
      </c>
      <c r="B48" t="s">
        <v>32</v>
      </c>
      <c r="C48" s="18">
        <v>2290155.4700000002</v>
      </c>
      <c r="D48" s="11">
        <v>389932</v>
      </c>
      <c r="E48">
        <v>38</v>
      </c>
      <c r="F48">
        <v>26.992999999999999</v>
      </c>
      <c r="G48">
        <v>25.417000000000002</v>
      </c>
    </row>
    <row r="49" spans="1:7" x14ac:dyDescent="0.3">
      <c r="A49">
        <f>IF(B49&lt;&gt;"",ROWS($B$48:B49),"")</f>
        <v>2</v>
      </c>
      <c r="B49" t="s">
        <v>29</v>
      </c>
      <c r="C49" s="18">
        <v>874110.89</v>
      </c>
      <c r="D49" s="11">
        <v>146815</v>
      </c>
      <c r="E49">
        <v>1</v>
      </c>
      <c r="F49">
        <v>10.303000000000001</v>
      </c>
      <c r="G49">
        <v>9.57</v>
      </c>
    </row>
    <row r="50" spans="1:7" x14ac:dyDescent="0.3">
      <c r="A50">
        <f>IF(B50&lt;&gt;"",ROWS($B$48:B50),"")</f>
        <v>3</v>
      </c>
      <c r="B50" t="s">
        <v>61</v>
      </c>
      <c r="C50" s="18">
        <v>815366</v>
      </c>
      <c r="D50" s="11">
        <v>151700</v>
      </c>
      <c r="E50">
        <v>21</v>
      </c>
      <c r="F50">
        <v>9.61</v>
      </c>
      <c r="G50">
        <v>9.8879999999999999</v>
      </c>
    </row>
    <row r="51" spans="1:7" x14ac:dyDescent="0.3">
      <c r="A51">
        <f>IF(B51&lt;&gt;"",ROWS($B$48:B51),"")</f>
        <v>4</v>
      </c>
      <c r="B51" t="s">
        <v>38</v>
      </c>
      <c r="C51" s="18">
        <v>701182.33</v>
      </c>
      <c r="D51" s="11">
        <v>135187</v>
      </c>
      <c r="E51">
        <v>6</v>
      </c>
      <c r="F51">
        <v>8.2650000000000006</v>
      </c>
      <c r="G51">
        <v>8.8119999999999994</v>
      </c>
    </row>
    <row r="52" spans="1:7" x14ac:dyDescent="0.3">
      <c r="A52">
        <f>IF(B52&lt;&gt;"",ROWS($B$48:B52),"")</f>
        <v>5</v>
      </c>
      <c r="B52" t="s">
        <v>53</v>
      </c>
      <c r="C52" s="18">
        <v>647376.9</v>
      </c>
      <c r="D52" s="11">
        <v>110552</v>
      </c>
      <c r="E52">
        <v>10</v>
      </c>
      <c r="F52">
        <v>7.63</v>
      </c>
      <c r="G52">
        <v>7.2060000000000004</v>
      </c>
    </row>
    <row r="53" spans="1:7" x14ac:dyDescent="0.3">
      <c r="A53">
        <f>IF(B53&lt;&gt;"",ROWS($B$48:B53),"")</f>
        <v>6</v>
      </c>
      <c r="B53" t="s">
        <v>40</v>
      </c>
      <c r="C53" s="18">
        <v>563626.52</v>
      </c>
      <c r="D53" s="11">
        <v>93092</v>
      </c>
      <c r="E53">
        <v>18</v>
      </c>
      <c r="F53">
        <v>6.6429999999999998</v>
      </c>
      <c r="G53">
        <v>6.0679999999999996</v>
      </c>
    </row>
    <row r="54" spans="1:7" x14ac:dyDescent="0.3">
      <c r="A54">
        <f>IF(B54&lt;&gt;"",ROWS($B$48:B54),"")</f>
        <v>7</v>
      </c>
      <c r="B54" t="s">
        <v>76</v>
      </c>
      <c r="C54" s="18">
        <v>446898.25</v>
      </c>
      <c r="D54" s="11">
        <v>93109</v>
      </c>
      <c r="E54">
        <v>27</v>
      </c>
      <c r="F54">
        <v>5.2670000000000003</v>
      </c>
      <c r="G54">
        <v>6.069</v>
      </c>
    </row>
    <row r="55" spans="1:7" x14ac:dyDescent="0.3">
      <c r="A55">
        <f>IF(B55&lt;&gt;"",ROWS($B$48:B55),"")</f>
        <v>8</v>
      </c>
      <c r="B55" t="s">
        <v>164</v>
      </c>
      <c r="C55" s="18">
        <v>297907.59000000003</v>
      </c>
      <c r="D55" s="11">
        <v>52955</v>
      </c>
      <c r="E55">
        <v>18</v>
      </c>
      <c r="F55">
        <v>3.5110000000000001</v>
      </c>
      <c r="G55">
        <v>3.452</v>
      </c>
    </row>
    <row r="56" spans="1:7" x14ac:dyDescent="0.3">
      <c r="A56">
        <f>IF(B56&lt;&gt;"",ROWS($B$48:B56),"")</f>
        <v>9</v>
      </c>
      <c r="B56" t="s">
        <v>890</v>
      </c>
      <c r="C56" s="18">
        <v>246064.34</v>
      </c>
      <c r="D56" s="11">
        <v>51053</v>
      </c>
      <c r="E56">
        <v>1</v>
      </c>
      <c r="F56">
        <v>2.9</v>
      </c>
      <c r="G56">
        <v>3.3279999999999998</v>
      </c>
    </row>
    <row r="57" spans="1:7" x14ac:dyDescent="0.3">
      <c r="A57">
        <f>IF(B57&lt;&gt;"",ROWS($B$48:B57),"")</f>
        <v>10</v>
      </c>
      <c r="B57" t="s">
        <v>889</v>
      </c>
      <c r="C57" s="18">
        <v>237832.41</v>
      </c>
      <c r="D57" s="11">
        <v>52117</v>
      </c>
      <c r="E57">
        <v>5</v>
      </c>
      <c r="F57">
        <v>2.8029999999999999</v>
      </c>
      <c r="G57">
        <v>3.3969999999999998</v>
      </c>
    </row>
    <row r="58" spans="1:7" x14ac:dyDescent="0.3">
      <c r="A58">
        <f>IF(B58&lt;&gt;"",ROWS($B$48:B58),"")</f>
        <v>11</v>
      </c>
      <c r="B58" t="s">
        <v>72</v>
      </c>
      <c r="C58" s="18">
        <v>224601</v>
      </c>
      <c r="D58" s="11">
        <v>36186</v>
      </c>
      <c r="E58">
        <v>3</v>
      </c>
      <c r="F58">
        <v>2.6469999999999998</v>
      </c>
      <c r="G58">
        <v>2.359</v>
      </c>
    </row>
    <row r="59" spans="1:7" x14ac:dyDescent="0.3">
      <c r="A59">
        <f>IF(B59&lt;&gt;"",ROWS($B$48:B59),"")</f>
        <v>12</v>
      </c>
      <c r="B59" t="s">
        <v>891</v>
      </c>
      <c r="C59" s="18">
        <v>197040.97</v>
      </c>
      <c r="D59" s="11">
        <v>33312</v>
      </c>
      <c r="E59">
        <v>6</v>
      </c>
      <c r="F59">
        <v>2.3220000000000001</v>
      </c>
      <c r="G59">
        <v>2.1709999999999998</v>
      </c>
    </row>
    <row r="60" spans="1:7" x14ac:dyDescent="0.3">
      <c r="A60">
        <f>IF(B60&lt;&gt;"",ROWS($B$48:B60),"")</f>
        <v>13</v>
      </c>
      <c r="B60" t="s">
        <v>1061</v>
      </c>
      <c r="C60" s="18">
        <v>195758.27</v>
      </c>
      <c r="D60" s="11">
        <v>36907</v>
      </c>
      <c r="E60">
        <v>2</v>
      </c>
      <c r="F60">
        <v>2.3069999999999999</v>
      </c>
      <c r="G60">
        <v>2.4060000000000001</v>
      </c>
    </row>
    <row r="61" spans="1:7" x14ac:dyDescent="0.3">
      <c r="A61">
        <f>IF(B61&lt;&gt;"",ROWS($B$48:B61),"")</f>
        <v>14</v>
      </c>
      <c r="B61" t="s">
        <v>201</v>
      </c>
      <c r="C61" s="18">
        <v>114421.74</v>
      </c>
      <c r="D61" s="11">
        <v>21357</v>
      </c>
      <c r="E61">
        <v>13</v>
      </c>
      <c r="F61">
        <v>1.349</v>
      </c>
      <c r="G61">
        <v>1.3919999999999999</v>
      </c>
    </row>
    <row r="62" spans="1:7" x14ac:dyDescent="0.3">
      <c r="A62">
        <f>IF(B62&lt;&gt;"",ROWS($B$48:B62),"")</f>
        <v>15</v>
      </c>
      <c r="B62" t="s">
        <v>149</v>
      </c>
      <c r="C62" s="18">
        <v>95613.68</v>
      </c>
      <c r="D62" s="11">
        <v>18699</v>
      </c>
      <c r="E62">
        <v>5</v>
      </c>
      <c r="F62">
        <v>1.127</v>
      </c>
      <c r="G62">
        <v>1.2190000000000001</v>
      </c>
    </row>
    <row r="63" spans="1:7" x14ac:dyDescent="0.3">
      <c r="A63">
        <f>IF(B63&lt;&gt;"",ROWS($B$48:B63),"")</f>
        <v>16</v>
      </c>
      <c r="B63" t="s">
        <v>99</v>
      </c>
      <c r="C63" s="18">
        <v>87961.279999999984</v>
      </c>
      <c r="D63" s="11">
        <v>18428</v>
      </c>
      <c r="E63">
        <v>2</v>
      </c>
      <c r="F63">
        <v>1.0369999999999999</v>
      </c>
      <c r="G63">
        <v>1.2010000000000001</v>
      </c>
    </row>
    <row r="64" spans="1:7" x14ac:dyDescent="0.3">
      <c r="A64">
        <f>IF(B64&lt;&gt;"",ROWS($B$48:B64),"")</f>
        <v>17</v>
      </c>
      <c r="B64" t="s">
        <v>293</v>
      </c>
      <c r="C64" s="18">
        <v>68750.25</v>
      </c>
      <c r="D64" s="11">
        <v>14136</v>
      </c>
      <c r="E64">
        <v>19</v>
      </c>
      <c r="F64">
        <v>0.81</v>
      </c>
      <c r="G64">
        <v>0.92100000000000004</v>
      </c>
    </row>
    <row r="65" spans="1:7" x14ac:dyDescent="0.3">
      <c r="A65">
        <f>IF(B65&lt;&gt;"",ROWS($B$48:B65),"")</f>
        <v>18</v>
      </c>
      <c r="B65" t="s">
        <v>123</v>
      </c>
      <c r="C65" s="18">
        <v>61099.26</v>
      </c>
      <c r="D65" s="11">
        <v>11172</v>
      </c>
      <c r="E65">
        <v>1</v>
      </c>
      <c r="F65">
        <v>0.72</v>
      </c>
      <c r="G65">
        <v>0.72799999999999998</v>
      </c>
    </row>
    <row r="66" spans="1:7" x14ac:dyDescent="0.3">
      <c r="A66">
        <f>IF(B66&lt;&gt;"",ROWS($B$48:B66),"")</f>
        <v>19</v>
      </c>
      <c r="B66" t="s">
        <v>1110</v>
      </c>
      <c r="C66" s="18">
        <v>52934.55</v>
      </c>
      <c r="D66" s="11">
        <v>9103</v>
      </c>
      <c r="E66">
        <v>5</v>
      </c>
      <c r="F66">
        <v>0.624</v>
      </c>
      <c r="G66">
        <v>0.59299999999999997</v>
      </c>
    </row>
    <row r="67" spans="1:7" x14ac:dyDescent="0.3">
      <c r="A67">
        <f>IF(B67&lt;&gt;"",ROWS($B$48:B67),"")</f>
        <v>20</v>
      </c>
      <c r="B67" t="s">
        <v>138</v>
      </c>
      <c r="C67" s="18">
        <v>52650.47</v>
      </c>
      <c r="D67" s="11">
        <v>10824</v>
      </c>
      <c r="E67">
        <v>1</v>
      </c>
      <c r="F67">
        <v>0.621</v>
      </c>
      <c r="G67">
        <v>0.70599999999999996</v>
      </c>
    </row>
    <row r="68" spans="1:7" x14ac:dyDescent="0.3">
      <c r="A68">
        <f>IF(B68&lt;&gt;"",ROWS($B$48:B68),"")</f>
        <v>21</v>
      </c>
      <c r="B68" t="s">
        <v>220</v>
      </c>
      <c r="C68" s="18">
        <v>37400.239999999998</v>
      </c>
      <c r="D68" s="11">
        <v>8016</v>
      </c>
      <c r="E68">
        <v>9</v>
      </c>
      <c r="F68">
        <v>0.441</v>
      </c>
      <c r="G68">
        <v>0.52300000000000002</v>
      </c>
    </row>
    <row r="69" spans="1:7" x14ac:dyDescent="0.3">
      <c r="A69">
        <f>IF(B69&lt;&gt;"",ROWS($B$48:B69),"")</f>
        <v>22</v>
      </c>
      <c r="B69" t="s">
        <v>231</v>
      </c>
      <c r="C69" s="18">
        <v>36230.92</v>
      </c>
      <c r="D69" s="11">
        <v>7979</v>
      </c>
      <c r="E69">
        <v>25</v>
      </c>
      <c r="F69">
        <v>0.42699999999999999</v>
      </c>
      <c r="G69">
        <v>0.52</v>
      </c>
    </row>
    <row r="70" spans="1:7" x14ac:dyDescent="0.3">
      <c r="A70">
        <f>IF(B70&lt;&gt;"",ROWS($B$48:B70),"")</f>
        <v>23</v>
      </c>
      <c r="B70" t="s">
        <v>176</v>
      </c>
      <c r="C70" s="18">
        <v>32943.870000000003</v>
      </c>
      <c r="D70" s="11">
        <v>6193</v>
      </c>
      <c r="E70">
        <v>1</v>
      </c>
      <c r="F70">
        <v>0.38800000000000001</v>
      </c>
      <c r="G70">
        <v>0.40400000000000003</v>
      </c>
    </row>
    <row r="71" spans="1:7" x14ac:dyDescent="0.3">
      <c r="A71">
        <f>IF(B71&lt;&gt;"",ROWS($B$48:B71),"")</f>
        <v>24</v>
      </c>
      <c r="B71" t="s">
        <v>228</v>
      </c>
      <c r="C71" s="18">
        <v>29556.17</v>
      </c>
      <c r="D71" s="11">
        <v>6064</v>
      </c>
      <c r="E71">
        <v>2</v>
      </c>
      <c r="F71">
        <v>0.34799999999999998</v>
      </c>
      <c r="G71">
        <v>0.39500000000000002</v>
      </c>
    </row>
    <row r="72" spans="1:7" x14ac:dyDescent="0.3">
      <c r="A72">
        <f>IF(B72&lt;&gt;"",ROWS($B$48:B72),"")</f>
        <v>25</v>
      </c>
      <c r="B72" t="s">
        <v>258</v>
      </c>
      <c r="C72" s="18">
        <v>17364</v>
      </c>
      <c r="D72" s="11">
        <v>3086</v>
      </c>
      <c r="E72">
        <v>1</v>
      </c>
      <c r="F72">
        <v>0.20499999999999999</v>
      </c>
      <c r="G72">
        <v>0.20100000000000001</v>
      </c>
    </row>
    <row r="73" spans="1:7" x14ac:dyDescent="0.3">
      <c r="A73">
        <f>IF(B73&lt;&gt;"",ROWS($B$48:B73),"")</f>
        <v>26</v>
      </c>
      <c r="B73" t="s">
        <v>297</v>
      </c>
      <c r="C73" s="18">
        <v>12304.6</v>
      </c>
      <c r="D73" s="11">
        <v>2902</v>
      </c>
      <c r="E73">
        <v>1</v>
      </c>
      <c r="F73">
        <v>0.14499999999999999</v>
      </c>
      <c r="G73">
        <v>0.189</v>
      </c>
    </row>
    <row r="74" spans="1:7" x14ac:dyDescent="0.3">
      <c r="A74">
        <f>IF(B74&lt;&gt;"",ROWS($B$48:B74),"")</f>
        <v>27</v>
      </c>
      <c r="B74" t="s">
        <v>350</v>
      </c>
      <c r="C74" s="18">
        <v>11241</v>
      </c>
      <c r="D74" s="11">
        <v>3158</v>
      </c>
      <c r="E74">
        <v>5</v>
      </c>
      <c r="F74">
        <v>0.13200000000000001</v>
      </c>
      <c r="G74">
        <v>0.20599999999999999</v>
      </c>
    </row>
    <row r="75" spans="1:7" x14ac:dyDescent="0.3">
      <c r="A75">
        <f>IF(B75&lt;&gt;"",ROWS($B$48:B75),"")</f>
        <v>28</v>
      </c>
      <c r="B75" t="s">
        <v>340</v>
      </c>
      <c r="C75" s="18">
        <v>8120.05</v>
      </c>
      <c r="D75" s="11">
        <v>2902</v>
      </c>
      <c r="E75">
        <v>2</v>
      </c>
      <c r="F75">
        <v>9.6000000000000002E-2</v>
      </c>
      <c r="G75">
        <v>0.189</v>
      </c>
    </row>
    <row r="76" spans="1:7" x14ac:dyDescent="0.3">
      <c r="A76">
        <f>IF(B76&lt;&gt;"",ROWS($B$48:B76),"")</f>
        <v>29</v>
      </c>
      <c r="B76" t="s">
        <v>334</v>
      </c>
      <c r="C76" s="18">
        <v>7012.28</v>
      </c>
      <c r="D76" s="11">
        <v>1586</v>
      </c>
      <c r="E76">
        <v>1</v>
      </c>
      <c r="F76">
        <v>8.3000000000000004E-2</v>
      </c>
      <c r="G76">
        <v>0.10299999999999999</v>
      </c>
    </row>
    <row r="77" spans="1:7" x14ac:dyDescent="0.3">
      <c r="A77">
        <f>IF(B77&lt;&gt;"",ROWS($B$48:B77),"")</f>
        <v>30</v>
      </c>
      <c r="B77" t="s">
        <v>480</v>
      </c>
      <c r="C77" s="18">
        <v>6512</v>
      </c>
      <c r="D77" s="11">
        <v>2318</v>
      </c>
      <c r="E77">
        <v>10</v>
      </c>
      <c r="F77">
        <v>7.6999999999999999E-2</v>
      </c>
      <c r="G77">
        <v>0.151</v>
      </c>
    </row>
    <row r="78" spans="1:7" x14ac:dyDescent="0.3">
      <c r="A78">
        <f>IF(B78&lt;&gt;"",ROWS($B$48:B78),"")</f>
        <v>31</v>
      </c>
      <c r="B78" t="s">
        <v>375</v>
      </c>
      <c r="C78" s="18">
        <v>4537.16</v>
      </c>
      <c r="D78" s="11">
        <v>793</v>
      </c>
      <c r="E78">
        <v>1</v>
      </c>
      <c r="F78">
        <v>5.2999999999999999E-2</v>
      </c>
      <c r="G78">
        <v>5.1999999999999998E-2</v>
      </c>
    </row>
    <row r="79" spans="1:7" x14ac:dyDescent="0.3">
      <c r="A79">
        <f>IF(B79&lt;&gt;"",ROWS($B$48:B79),"")</f>
        <v>32</v>
      </c>
      <c r="B79" t="s">
        <v>403</v>
      </c>
      <c r="C79" s="18">
        <v>3197.69</v>
      </c>
      <c r="D79" s="11">
        <v>758</v>
      </c>
      <c r="E79">
        <v>1</v>
      </c>
      <c r="F79">
        <v>3.7999999999999999E-2</v>
      </c>
      <c r="G79">
        <v>4.9000000000000002E-2</v>
      </c>
    </row>
    <row r="80" spans="1:7" x14ac:dyDescent="0.3">
      <c r="A80">
        <f>IF(B80&lt;&gt;"",ROWS($B$48:B80),"")</f>
        <v>33</v>
      </c>
      <c r="B80" t="s">
        <v>449</v>
      </c>
      <c r="C80" s="18">
        <v>1938</v>
      </c>
      <c r="D80" s="11">
        <v>407</v>
      </c>
      <c r="E80">
        <v>1</v>
      </c>
      <c r="F80">
        <v>2.3E-2</v>
      </c>
      <c r="G80">
        <v>2.7E-2</v>
      </c>
    </row>
    <row r="81" spans="1:7" x14ac:dyDescent="0.3">
      <c r="A81">
        <f>IF(B81&lt;&gt;"",ROWS($B$48:B81),"")</f>
        <v>34</v>
      </c>
      <c r="B81" t="s">
        <v>520</v>
      </c>
      <c r="C81" s="18">
        <v>1374</v>
      </c>
      <c r="D81" s="11">
        <v>326</v>
      </c>
      <c r="E81">
        <v>2</v>
      </c>
      <c r="F81">
        <v>1.6E-2</v>
      </c>
      <c r="G81">
        <v>2.1000000000000001E-2</v>
      </c>
    </row>
    <row r="82" spans="1:7" x14ac:dyDescent="0.3">
      <c r="A82">
        <f>IF(B82&lt;&gt;"",ROWS($B$48:B82),"")</f>
        <v>35</v>
      </c>
      <c r="B82" t="s">
        <v>522</v>
      </c>
      <c r="C82" s="18">
        <v>1099.1400000000001</v>
      </c>
      <c r="D82" s="11">
        <v>388</v>
      </c>
      <c r="E82">
        <v>2</v>
      </c>
      <c r="F82">
        <v>1.2999999999999999E-2</v>
      </c>
      <c r="G82">
        <v>2.5000000000000001E-2</v>
      </c>
    </row>
    <row r="83" spans="1:7" x14ac:dyDescent="0.3">
      <c r="A83">
        <f>IF(B83&lt;&gt;"",ROWS($B$48:B83),"")</f>
        <v>36</v>
      </c>
      <c r="B83" t="s">
        <v>492</v>
      </c>
      <c r="C83" s="18">
        <v>927.1</v>
      </c>
      <c r="D83" s="11">
        <v>229</v>
      </c>
      <c r="E83">
        <v>1</v>
      </c>
      <c r="F83">
        <v>1.0999999999999999E-2</v>
      </c>
      <c r="G83">
        <v>1.4999999999999999E-2</v>
      </c>
    </row>
    <row r="84" spans="1:7" x14ac:dyDescent="0.3">
      <c r="A84">
        <f>IF(B84&lt;&gt;"",ROWS($B$48:B84),"")</f>
        <v>37</v>
      </c>
      <c r="B84" t="s">
        <v>1201</v>
      </c>
      <c r="C84" s="18">
        <v>647</v>
      </c>
      <c r="D84" s="11">
        <v>279</v>
      </c>
      <c r="E84">
        <v>1</v>
      </c>
      <c r="F84">
        <v>8.0000000000000002E-3</v>
      </c>
      <c r="G84">
        <v>1.7999999999999999E-2</v>
      </c>
    </row>
    <row r="85" spans="1:7" x14ac:dyDescent="0.3">
      <c r="A85">
        <f>IF(B85&lt;&gt;"",ROWS($B$48:B87),"")</f>
        <v>40</v>
      </c>
      <c r="B85" t="s">
        <v>592</v>
      </c>
      <c r="C85" s="18">
        <v>210</v>
      </c>
      <c r="D85" s="11">
        <v>69</v>
      </c>
      <c r="E85">
        <v>1</v>
      </c>
      <c r="F85">
        <v>2E-3</v>
      </c>
      <c r="G85">
        <v>4.0000000000000001E-3</v>
      </c>
    </row>
    <row r="86" spans="1:7" x14ac:dyDescent="0.3">
      <c r="A86">
        <f>IF(B86&lt;&gt;"",ROWS($B$48:B86),"")</f>
        <v>39</v>
      </c>
      <c r="B86" t="s">
        <v>1206</v>
      </c>
      <c r="C86" s="18">
        <v>122.34</v>
      </c>
      <c r="D86" s="11">
        <v>21</v>
      </c>
      <c r="E86">
        <v>1</v>
      </c>
      <c r="F86">
        <v>1E-3</v>
      </c>
      <c r="G86">
        <v>1E-3</v>
      </c>
    </row>
    <row r="87" spans="1:7" x14ac:dyDescent="0.3">
      <c r="A87">
        <f>IF(B87&lt;&gt;"",ROWS($B$48:B87),"")</f>
        <v>40</v>
      </c>
      <c r="B87" s="18" t="s">
        <v>640</v>
      </c>
      <c r="C87" s="18">
        <v>73</v>
      </c>
      <c r="D87" s="11">
        <v>18</v>
      </c>
      <c r="E87">
        <v>1</v>
      </c>
      <c r="F87">
        <v>1E-3</v>
      </c>
      <c r="G87">
        <v>1E-3</v>
      </c>
    </row>
    <row r="88" spans="1:7" x14ac:dyDescent="0.3">
      <c r="A88" t="s">
        <v>12</v>
      </c>
      <c r="C88" s="18">
        <f>SUBTOTAL(109,Table18[Pajamos])</f>
        <v>8484162.7300000004</v>
      </c>
      <c r="D88" s="11">
        <f>SUBTOTAL(109,Table18[Žiūrovų skaičius])</f>
        <v>1534128</v>
      </c>
      <c r="E88">
        <f>SUBTOTAL(109,Table18[Filmų skaičius])</f>
        <v>271</v>
      </c>
      <c r="F88" s="71">
        <f>SUBTOTAL(109,Table18[Pajamos %])</f>
        <v>99.997000000000014</v>
      </c>
      <c r="G88" s="71">
        <f>SUBTOTAL(109,Table18[Žiūrovų skaičius %])</f>
        <v>99.997</v>
      </c>
    </row>
    <row r="89" spans="1:7" x14ac:dyDescent="0.3">
      <c r="F89" s="71"/>
      <c r="G89" s="71"/>
    </row>
    <row r="90" spans="1:7" x14ac:dyDescent="0.3">
      <c r="F90" s="71"/>
      <c r="G90" s="71"/>
    </row>
    <row r="91" spans="1:7" x14ac:dyDescent="0.3">
      <c r="A91" s="64" t="s">
        <v>892</v>
      </c>
      <c r="B91" s="64"/>
      <c r="C91" s="64"/>
      <c r="D91" s="64"/>
      <c r="E91" s="64"/>
    </row>
    <row r="92" spans="1:7" x14ac:dyDescent="0.3">
      <c r="A92" s="64" t="s">
        <v>1</v>
      </c>
      <c r="B92" s="64" t="s">
        <v>2</v>
      </c>
      <c r="C92" s="68" t="s">
        <v>893</v>
      </c>
      <c r="D92" s="64" t="s">
        <v>6</v>
      </c>
      <c r="E92" s="64" t="s">
        <v>8</v>
      </c>
      <c r="F92" s="64" t="s">
        <v>9</v>
      </c>
    </row>
    <row r="93" spans="1:7" x14ac:dyDescent="0.3">
      <c r="A93">
        <v>1</v>
      </c>
      <c r="B93" t="s">
        <v>26</v>
      </c>
      <c r="C93" s="18">
        <v>874110.89</v>
      </c>
      <c r="D93" s="11">
        <v>146815</v>
      </c>
      <c r="E93" s="38">
        <v>43833</v>
      </c>
      <c r="F93" s="38" t="s">
        <v>29</v>
      </c>
    </row>
    <row r="94" spans="1:7" x14ac:dyDescent="0.3">
      <c r="A94">
        <v>2</v>
      </c>
      <c r="B94" t="s">
        <v>30</v>
      </c>
      <c r="C94" s="18">
        <v>698797.32000000018</v>
      </c>
      <c r="D94" s="11">
        <v>115283</v>
      </c>
      <c r="E94" s="38">
        <v>43861</v>
      </c>
      <c r="F94" s="38" t="s">
        <v>32</v>
      </c>
    </row>
    <row r="95" spans="1:7" x14ac:dyDescent="0.3">
      <c r="A95">
        <v>3</v>
      </c>
      <c r="B95" t="s">
        <v>71</v>
      </c>
      <c r="C95" s="18">
        <v>111208</v>
      </c>
      <c r="D95" s="11">
        <v>18068</v>
      </c>
      <c r="E95" s="38">
        <v>43889</v>
      </c>
      <c r="F95" s="38" t="s">
        <v>72</v>
      </c>
    </row>
    <row r="96" spans="1:7" x14ac:dyDescent="0.3">
      <c r="A96">
        <v>4</v>
      </c>
      <c r="B96" t="s">
        <v>106</v>
      </c>
      <c r="C96" s="18">
        <v>79039</v>
      </c>
      <c r="D96" s="11">
        <v>13576</v>
      </c>
      <c r="E96" s="38">
        <v>44127</v>
      </c>
      <c r="F96" s="38" t="s">
        <v>72</v>
      </c>
    </row>
    <row r="97" spans="1:6" x14ac:dyDescent="0.3">
      <c r="A97">
        <v>5</v>
      </c>
      <c r="B97" t="s">
        <v>122</v>
      </c>
      <c r="C97" s="18">
        <v>61099.26</v>
      </c>
      <c r="D97" s="11">
        <v>11172</v>
      </c>
      <c r="E97" s="38">
        <v>44008</v>
      </c>
      <c r="F97" s="38" t="s">
        <v>123</v>
      </c>
    </row>
    <row r="98" spans="1:6" x14ac:dyDescent="0.3">
      <c r="A98">
        <v>6</v>
      </c>
      <c r="B98" t="s">
        <v>137</v>
      </c>
      <c r="C98" s="18">
        <v>52650.47</v>
      </c>
      <c r="D98" s="11">
        <v>10824</v>
      </c>
      <c r="E98" s="38">
        <v>43875</v>
      </c>
      <c r="F98" s="38" t="s">
        <v>138</v>
      </c>
    </row>
    <row r="99" spans="1:6" x14ac:dyDescent="0.3">
      <c r="A99">
        <v>7</v>
      </c>
      <c r="B99" t="s">
        <v>170</v>
      </c>
      <c r="C99" s="18">
        <v>34354</v>
      </c>
      <c r="D99" s="11">
        <v>4542</v>
      </c>
      <c r="E99" s="38">
        <v>43791</v>
      </c>
      <c r="F99" s="38" t="s">
        <v>72</v>
      </c>
    </row>
    <row r="100" spans="1:6" x14ac:dyDescent="0.3">
      <c r="A100">
        <v>8</v>
      </c>
      <c r="B100" t="s">
        <v>227</v>
      </c>
      <c r="C100" s="18">
        <v>20923</v>
      </c>
      <c r="D100" s="11">
        <v>4429</v>
      </c>
      <c r="E100" s="38">
        <v>44085</v>
      </c>
      <c r="F100" s="38" t="s">
        <v>228</v>
      </c>
    </row>
    <row r="101" spans="1:6" x14ac:dyDescent="0.3">
      <c r="A101">
        <v>9</v>
      </c>
      <c r="B101" t="s">
        <v>257</v>
      </c>
      <c r="C101" s="18">
        <v>17364</v>
      </c>
      <c r="D101" s="11">
        <v>3086</v>
      </c>
      <c r="E101" s="38">
        <v>44071</v>
      </c>
      <c r="F101" s="38" t="s">
        <v>258</v>
      </c>
    </row>
    <row r="102" spans="1:6" x14ac:dyDescent="0.3">
      <c r="A102">
        <v>10</v>
      </c>
      <c r="B102" t="s">
        <v>294</v>
      </c>
      <c r="C102" s="18">
        <v>12304.6</v>
      </c>
      <c r="D102" s="11">
        <v>2902</v>
      </c>
      <c r="E102" s="38">
        <v>43888</v>
      </c>
      <c r="F102" s="38" t="s">
        <v>297</v>
      </c>
    </row>
    <row r="103" spans="1:6" x14ac:dyDescent="0.3"/>
    <row r="104" spans="1:6" x14ac:dyDescent="0.3"/>
    <row r="105" spans="1:6" ht="14.4" customHeight="1" x14ac:dyDescent="0.3"/>
    <row r="106" spans="1:6" ht="14.4" customHeight="1" x14ac:dyDescent="0.3"/>
    <row r="107" spans="1:6" ht="14.4" customHeight="1" x14ac:dyDescent="0.3"/>
    <row r="108" spans="1:6" ht="14.4" customHeight="1" x14ac:dyDescent="0.3"/>
    <row r="109" spans="1:6" ht="14.4" customHeight="1" x14ac:dyDescent="0.3"/>
    <row r="110" spans="1:6" ht="14.4" customHeight="1" x14ac:dyDescent="0.3"/>
    <row r="111" spans="1:6" ht="14.4" customHeight="1" x14ac:dyDescent="0.3"/>
    <row r="112" spans="1:6" ht="14.4" customHeight="1" x14ac:dyDescent="0.3"/>
    <row r="113" ht="14.4" customHeight="1" x14ac:dyDescent="0.3"/>
    <row r="114" ht="14.4" customHeight="1" x14ac:dyDescent="0.3"/>
    <row r="115" ht="14.4" customHeight="1" x14ac:dyDescent="0.3"/>
    <row r="116" ht="14.4" customHeight="1" x14ac:dyDescent="0.3"/>
    <row r="117" ht="14.4" customHeight="1" x14ac:dyDescent="0.3"/>
    <row r="118" ht="14.4" customHeight="1" x14ac:dyDescent="0.3"/>
    <row r="119" ht="14.4" customHeight="1" x14ac:dyDescent="0.3"/>
    <row r="120" ht="14.4" customHeight="1" x14ac:dyDescent="0.3"/>
    <row r="121" ht="14.4" customHeight="1" x14ac:dyDescent="0.3"/>
    <row r="122" ht="14.4" customHeight="1" x14ac:dyDescent="0.3"/>
    <row r="123" ht="14.4" customHeight="1" x14ac:dyDescent="0.3"/>
    <row r="124" ht="14.4" customHeight="1" x14ac:dyDescent="0.3"/>
    <row r="125" ht="14.4" customHeight="1" x14ac:dyDescent="0.3"/>
    <row r="126" ht="14.4" customHeight="1" x14ac:dyDescent="0.3"/>
    <row r="127" ht="14.4" customHeight="1" x14ac:dyDescent="0.3"/>
    <row r="128" ht="14.4" customHeight="1" x14ac:dyDescent="0.3"/>
  </sheetData>
  <pageMargins left="0.75" right="0.75" top="1" bottom="1" header="0.5" footer="0.5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2E07-73C7-463B-8E9F-C97CEDE67B62}">
  <dimension ref="A1:E311"/>
  <sheetViews>
    <sheetView workbookViewId="0">
      <selection activeCell="A2" sqref="A2"/>
    </sheetView>
  </sheetViews>
  <sheetFormatPr defaultRowHeight="14.4" x14ac:dyDescent="0.3"/>
  <cols>
    <col min="1" max="1" width="48.33203125" bestFit="1" customWidth="1"/>
    <col min="2" max="2" width="90.33203125" bestFit="1" customWidth="1"/>
    <col min="3" max="3" width="15.21875" style="18" bestFit="1" customWidth="1"/>
    <col min="4" max="4" width="21" style="11" bestFit="1" customWidth="1"/>
    <col min="5" max="5" width="20.33203125" style="38" bestFit="1" customWidth="1"/>
    <col min="6" max="8" width="21" bestFit="1" customWidth="1"/>
    <col min="9" max="192" width="22" bestFit="1" customWidth="1"/>
  </cols>
  <sheetData>
    <row r="1" spans="1:5" s="64" customFormat="1" x14ac:dyDescent="0.3">
      <c r="A1" s="64" t="s">
        <v>9</v>
      </c>
      <c r="B1" s="64" t="s">
        <v>2</v>
      </c>
      <c r="C1" s="67" t="s">
        <v>893</v>
      </c>
      <c r="D1" s="68" t="s">
        <v>6</v>
      </c>
      <c r="E1" s="72" t="s">
        <v>8</v>
      </c>
    </row>
    <row r="2" spans="1:5" x14ac:dyDescent="0.3">
      <c r="A2" t="s">
        <v>32</v>
      </c>
      <c r="B2" t="s">
        <v>894</v>
      </c>
      <c r="C2" s="18">
        <v>698797.32</v>
      </c>
      <c r="D2" s="11">
        <v>115283</v>
      </c>
      <c r="E2" s="38">
        <v>43861</v>
      </c>
    </row>
    <row r="3" spans="1:5" x14ac:dyDescent="0.3">
      <c r="B3" t="s">
        <v>895</v>
      </c>
      <c r="C3" s="18">
        <v>456983.33</v>
      </c>
      <c r="D3" s="11">
        <v>75166</v>
      </c>
      <c r="E3" s="38">
        <v>43840</v>
      </c>
    </row>
    <row r="4" spans="1:5" x14ac:dyDescent="0.3">
      <c r="B4" t="s">
        <v>896</v>
      </c>
      <c r="C4" s="18">
        <v>227526.42</v>
      </c>
      <c r="D4" s="11">
        <v>37216</v>
      </c>
      <c r="E4" s="38">
        <v>44057</v>
      </c>
    </row>
    <row r="5" spans="1:5" x14ac:dyDescent="0.3">
      <c r="B5" t="s">
        <v>897</v>
      </c>
      <c r="C5" s="18">
        <v>209493.34</v>
      </c>
      <c r="D5" s="11">
        <v>35023</v>
      </c>
      <c r="E5" s="38">
        <v>43854</v>
      </c>
    </row>
    <row r="6" spans="1:5" x14ac:dyDescent="0.3">
      <c r="B6" t="s">
        <v>898</v>
      </c>
      <c r="C6" s="18">
        <v>63817.13</v>
      </c>
      <c r="D6" s="11">
        <v>13747</v>
      </c>
      <c r="E6" s="38">
        <v>44113</v>
      </c>
    </row>
    <row r="7" spans="1:5" x14ac:dyDescent="0.3">
      <c r="B7" t="s">
        <v>899</v>
      </c>
      <c r="C7" s="18">
        <v>59027.040000000001</v>
      </c>
      <c r="D7" s="11">
        <v>9641</v>
      </c>
      <c r="E7" s="38">
        <v>43889</v>
      </c>
    </row>
    <row r="8" spans="1:5" x14ac:dyDescent="0.3">
      <c r="B8" t="s">
        <v>900</v>
      </c>
      <c r="C8" s="18">
        <v>57363.39</v>
      </c>
      <c r="D8" s="11">
        <v>9428</v>
      </c>
      <c r="E8" s="38">
        <v>44092</v>
      </c>
    </row>
    <row r="9" spans="1:5" x14ac:dyDescent="0.3">
      <c r="B9" t="s">
        <v>901</v>
      </c>
      <c r="C9" s="18">
        <v>54209</v>
      </c>
      <c r="D9" s="11">
        <v>12509</v>
      </c>
      <c r="E9" s="38">
        <v>43861</v>
      </c>
    </row>
    <row r="10" spans="1:5" x14ac:dyDescent="0.3">
      <c r="B10" t="s">
        <v>902</v>
      </c>
      <c r="C10" s="18">
        <v>48130.53</v>
      </c>
      <c r="D10" s="11">
        <v>8193</v>
      </c>
      <c r="E10" s="38">
        <v>43854</v>
      </c>
    </row>
    <row r="11" spans="1:5" x14ac:dyDescent="0.3">
      <c r="B11" t="s">
        <v>903</v>
      </c>
      <c r="C11" s="18">
        <v>47110.81</v>
      </c>
      <c r="D11" s="11">
        <v>7653</v>
      </c>
      <c r="E11" s="38">
        <v>43833</v>
      </c>
    </row>
    <row r="12" spans="1:5" x14ac:dyDescent="0.3">
      <c r="B12" t="s">
        <v>904</v>
      </c>
      <c r="C12" s="18">
        <v>39837.730000000003</v>
      </c>
      <c r="D12" s="11">
        <v>6980</v>
      </c>
      <c r="E12" s="38">
        <v>43847</v>
      </c>
    </row>
    <row r="13" spans="1:5" x14ac:dyDescent="0.3">
      <c r="B13" t="s">
        <v>905</v>
      </c>
      <c r="C13" s="18">
        <v>37133.019999999997</v>
      </c>
      <c r="D13" s="11">
        <v>6241</v>
      </c>
      <c r="E13" s="38">
        <v>44134</v>
      </c>
    </row>
    <row r="14" spans="1:5" x14ac:dyDescent="0.3">
      <c r="B14" t="s">
        <v>906</v>
      </c>
      <c r="C14" s="18">
        <v>33246.99</v>
      </c>
      <c r="D14" s="11">
        <v>5450</v>
      </c>
      <c r="E14" s="38">
        <v>43861</v>
      </c>
    </row>
    <row r="15" spans="1:5" x14ac:dyDescent="0.3">
      <c r="B15" t="s">
        <v>907</v>
      </c>
      <c r="C15" s="18">
        <v>32119.29</v>
      </c>
      <c r="D15" s="11">
        <v>7096</v>
      </c>
      <c r="E15" s="38">
        <v>44064</v>
      </c>
    </row>
    <row r="16" spans="1:5" x14ac:dyDescent="0.3">
      <c r="B16" t="s">
        <v>908</v>
      </c>
      <c r="C16" s="18">
        <v>29531.37</v>
      </c>
      <c r="D16" s="11">
        <v>6286</v>
      </c>
      <c r="E16" s="38">
        <v>44022</v>
      </c>
    </row>
    <row r="17" spans="2:5" x14ac:dyDescent="0.3">
      <c r="B17" t="s">
        <v>909</v>
      </c>
      <c r="C17" s="18">
        <v>24401.65</v>
      </c>
      <c r="D17" s="11">
        <v>4148</v>
      </c>
      <c r="E17" s="38">
        <v>44043</v>
      </c>
    </row>
    <row r="18" spans="2:5" x14ac:dyDescent="0.3">
      <c r="B18" t="s">
        <v>910</v>
      </c>
      <c r="C18" s="18">
        <v>23389.5</v>
      </c>
      <c r="D18" s="11">
        <v>3719</v>
      </c>
      <c r="E18" s="38">
        <v>43798</v>
      </c>
    </row>
    <row r="19" spans="2:5" x14ac:dyDescent="0.3">
      <c r="B19" t="s">
        <v>911</v>
      </c>
      <c r="C19" s="18">
        <v>20372.259999999998</v>
      </c>
      <c r="D19" s="11">
        <v>3428</v>
      </c>
      <c r="E19" s="38">
        <v>44078</v>
      </c>
    </row>
    <row r="20" spans="2:5" x14ac:dyDescent="0.3">
      <c r="B20" t="s">
        <v>912</v>
      </c>
      <c r="C20" s="18">
        <v>20103.7</v>
      </c>
      <c r="D20" s="11">
        <v>3313</v>
      </c>
      <c r="E20" s="38">
        <v>43896</v>
      </c>
    </row>
    <row r="21" spans="2:5" x14ac:dyDescent="0.3">
      <c r="B21" t="s">
        <v>913</v>
      </c>
      <c r="C21" s="18">
        <v>17759.43</v>
      </c>
      <c r="D21" s="11">
        <v>3281</v>
      </c>
      <c r="E21" s="38">
        <v>44099</v>
      </c>
    </row>
    <row r="22" spans="2:5" x14ac:dyDescent="0.3">
      <c r="B22" t="s">
        <v>914</v>
      </c>
      <c r="C22" s="18">
        <v>17034.689999999999</v>
      </c>
      <c r="D22" s="11">
        <v>3329</v>
      </c>
      <c r="E22" s="38">
        <v>44008</v>
      </c>
    </row>
    <row r="23" spans="2:5" x14ac:dyDescent="0.3">
      <c r="B23" t="s">
        <v>915</v>
      </c>
      <c r="C23" s="18">
        <v>16759.96</v>
      </c>
      <c r="D23" s="11">
        <v>3193</v>
      </c>
      <c r="E23" s="38">
        <v>44050</v>
      </c>
    </row>
    <row r="24" spans="2:5" x14ac:dyDescent="0.3">
      <c r="B24" t="s">
        <v>916</v>
      </c>
      <c r="C24" s="18">
        <v>16397</v>
      </c>
      <c r="D24" s="11">
        <v>2623</v>
      </c>
      <c r="E24" s="38">
        <v>43868</v>
      </c>
    </row>
    <row r="25" spans="2:5" x14ac:dyDescent="0.3">
      <c r="B25" t="s">
        <v>917</v>
      </c>
      <c r="C25" s="18">
        <v>13909.19</v>
      </c>
      <c r="D25" s="11">
        <v>2179</v>
      </c>
      <c r="E25" s="38">
        <v>43812</v>
      </c>
    </row>
    <row r="26" spans="2:5" x14ac:dyDescent="0.3">
      <c r="B26" t="s">
        <v>918</v>
      </c>
      <c r="C26" s="18">
        <v>13414.88</v>
      </c>
      <c r="D26" s="11">
        <v>2311</v>
      </c>
      <c r="E26" s="38">
        <v>44029</v>
      </c>
    </row>
    <row r="27" spans="2:5" x14ac:dyDescent="0.3">
      <c r="B27" t="s">
        <v>919</v>
      </c>
      <c r="C27" s="18">
        <v>4302.29</v>
      </c>
      <c r="D27" s="11">
        <v>831</v>
      </c>
      <c r="E27" s="38">
        <v>43903</v>
      </c>
    </row>
    <row r="28" spans="2:5" x14ac:dyDescent="0.3">
      <c r="B28" t="s">
        <v>920</v>
      </c>
      <c r="C28" s="18">
        <v>3670.05</v>
      </c>
      <c r="D28" s="11">
        <v>613</v>
      </c>
      <c r="E28" s="38">
        <v>44043</v>
      </c>
    </row>
    <row r="29" spans="2:5" x14ac:dyDescent="0.3">
      <c r="B29" t="s">
        <v>921</v>
      </c>
      <c r="C29" s="18">
        <v>2621.16</v>
      </c>
      <c r="D29" s="11">
        <v>454</v>
      </c>
      <c r="E29" s="38">
        <v>44085</v>
      </c>
    </row>
    <row r="30" spans="2:5" x14ac:dyDescent="0.3">
      <c r="B30" t="s">
        <v>922</v>
      </c>
      <c r="C30" s="18">
        <v>458</v>
      </c>
      <c r="D30" s="11">
        <v>140</v>
      </c>
      <c r="E30" s="38">
        <v>41691</v>
      </c>
    </row>
    <row r="31" spans="2:5" x14ac:dyDescent="0.3">
      <c r="B31" t="s">
        <v>923</v>
      </c>
      <c r="C31" s="18">
        <v>298</v>
      </c>
      <c r="D31" s="11">
        <v>151</v>
      </c>
      <c r="E31" s="38">
        <v>43385</v>
      </c>
    </row>
    <row r="32" spans="2:5" x14ac:dyDescent="0.3">
      <c r="B32" t="s">
        <v>924</v>
      </c>
      <c r="C32" s="18">
        <v>270</v>
      </c>
      <c r="D32" s="11">
        <v>45</v>
      </c>
      <c r="E32" s="38">
        <v>43805</v>
      </c>
    </row>
    <row r="33" spans="1:5" x14ac:dyDescent="0.3">
      <c r="B33" t="s">
        <v>925</v>
      </c>
      <c r="C33" s="18">
        <v>244</v>
      </c>
      <c r="D33" s="11">
        <v>61</v>
      </c>
      <c r="E33" s="38">
        <v>43714</v>
      </c>
    </row>
    <row r="34" spans="1:5" x14ac:dyDescent="0.3">
      <c r="B34" t="s">
        <v>926</v>
      </c>
      <c r="C34" s="18">
        <v>146</v>
      </c>
      <c r="D34" s="11">
        <v>73</v>
      </c>
      <c r="E34" s="38">
        <v>43749</v>
      </c>
    </row>
    <row r="35" spans="1:5" x14ac:dyDescent="0.3">
      <c r="B35" t="s">
        <v>927</v>
      </c>
      <c r="C35" s="18">
        <v>131</v>
      </c>
      <c r="D35" s="11">
        <v>67</v>
      </c>
      <c r="E35" s="38">
        <v>43721</v>
      </c>
    </row>
    <row r="36" spans="1:5" x14ac:dyDescent="0.3">
      <c r="B36" t="s">
        <v>928</v>
      </c>
      <c r="C36" s="18">
        <v>61</v>
      </c>
      <c r="D36" s="11">
        <v>24</v>
      </c>
      <c r="E36" s="38">
        <v>43784</v>
      </c>
    </row>
    <row r="37" spans="1:5" x14ac:dyDescent="0.3">
      <c r="B37" t="s">
        <v>929</v>
      </c>
      <c r="C37" s="18">
        <v>33</v>
      </c>
      <c r="D37" s="11">
        <v>11</v>
      </c>
      <c r="E37" s="38">
        <v>41985</v>
      </c>
    </row>
    <row r="38" spans="1:5" x14ac:dyDescent="0.3">
      <c r="B38" t="s">
        <v>930</v>
      </c>
      <c r="C38" s="18">
        <v>30</v>
      </c>
      <c r="D38" s="11">
        <v>15</v>
      </c>
      <c r="E38" s="38">
        <v>43763</v>
      </c>
    </row>
    <row r="39" spans="1:5" x14ac:dyDescent="0.3">
      <c r="B39" t="s">
        <v>931</v>
      </c>
      <c r="C39" s="18">
        <v>22</v>
      </c>
      <c r="D39" s="11">
        <v>11</v>
      </c>
      <c r="E39" s="38">
        <v>42790</v>
      </c>
    </row>
    <row r="40" spans="1:5" x14ac:dyDescent="0.3">
      <c r="A40" t="s">
        <v>932</v>
      </c>
      <c r="B40">
        <f>COUNTA(B2:B39)</f>
        <v>38</v>
      </c>
      <c r="C40" s="18">
        <v>2290155.4699999997</v>
      </c>
      <c r="D40" s="11">
        <v>389932</v>
      </c>
    </row>
    <row r="41" spans="1:5" x14ac:dyDescent="0.3">
      <c r="A41" t="s">
        <v>29</v>
      </c>
      <c r="B41" t="s">
        <v>933</v>
      </c>
      <c r="C41" s="18">
        <v>874110.89</v>
      </c>
      <c r="D41" s="11">
        <v>146815</v>
      </c>
      <c r="E41" s="38">
        <v>43833</v>
      </c>
    </row>
    <row r="42" spans="1:5" x14ac:dyDescent="0.3">
      <c r="A42" t="s">
        <v>934</v>
      </c>
      <c r="B42">
        <f>COUNTA(B41)</f>
        <v>1</v>
      </c>
      <c r="C42" s="18">
        <v>874110.89</v>
      </c>
      <c r="D42" s="11">
        <v>146815</v>
      </c>
    </row>
    <row r="43" spans="1:5" x14ac:dyDescent="0.3">
      <c r="A43" t="s">
        <v>61</v>
      </c>
      <c r="B43" t="s">
        <v>935</v>
      </c>
      <c r="C43" s="18">
        <v>131018</v>
      </c>
      <c r="D43" s="11">
        <v>21604</v>
      </c>
      <c r="E43" s="38">
        <v>44085</v>
      </c>
    </row>
    <row r="44" spans="1:5" x14ac:dyDescent="0.3">
      <c r="B44" t="s">
        <v>936</v>
      </c>
      <c r="C44" s="18">
        <v>102100</v>
      </c>
      <c r="D44" s="11">
        <v>16319</v>
      </c>
      <c r="E44" s="38">
        <v>43826</v>
      </c>
    </row>
    <row r="45" spans="1:5" x14ac:dyDescent="0.3">
      <c r="B45" t="s">
        <v>937</v>
      </c>
      <c r="C45" s="18">
        <v>91146</v>
      </c>
      <c r="D45" s="11">
        <v>20900</v>
      </c>
      <c r="E45" s="38">
        <v>43882</v>
      </c>
    </row>
    <row r="46" spans="1:5" x14ac:dyDescent="0.3">
      <c r="B46" t="s">
        <v>938</v>
      </c>
      <c r="C46" s="18">
        <v>67021</v>
      </c>
      <c r="D46" s="11">
        <v>10951</v>
      </c>
      <c r="E46" s="38">
        <v>43875</v>
      </c>
    </row>
    <row r="47" spans="1:5" x14ac:dyDescent="0.3">
      <c r="B47" t="s">
        <v>939</v>
      </c>
      <c r="C47" s="18">
        <v>64871</v>
      </c>
      <c r="D47" s="11">
        <v>14678</v>
      </c>
      <c r="E47" s="38">
        <v>43854</v>
      </c>
    </row>
    <row r="48" spans="1:5" x14ac:dyDescent="0.3">
      <c r="B48" t="s">
        <v>940</v>
      </c>
      <c r="C48" s="18">
        <v>61431</v>
      </c>
      <c r="D48" s="11">
        <v>9880</v>
      </c>
      <c r="E48" s="38">
        <v>44008</v>
      </c>
    </row>
    <row r="49" spans="1:5" x14ac:dyDescent="0.3">
      <c r="B49" t="s">
        <v>941</v>
      </c>
      <c r="C49" s="18">
        <v>42016</v>
      </c>
      <c r="D49" s="11">
        <v>7095</v>
      </c>
      <c r="E49" s="38">
        <v>44036</v>
      </c>
    </row>
    <row r="50" spans="1:5" x14ac:dyDescent="0.3">
      <c r="B50" t="s">
        <v>942</v>
      </c>
      <c r="C50" s="18">
        <v>37931</v>
      </c>
      <c r="D50" s="11">
        <v>8770</v>
      </c>
      <c r="E50" s="38">
        <v>44029</v>
      </c>
    </row>
    <row r="51" spans="1:5" x14ac:dyDescent="0.3">
      <c r="B51" t="s">
        <v>943</v>
      </c>
      <c r="C51" s="18">
        <v>36245</v>
      </c>
      <c r="D51" s="11">
        <v>8583</v>
      </c>
      <c r="E51" s="38">
        <v>44043</v>
      </c>
    </row>
    <row r="52" spans="1:5" x14ac:dyDescent="0.3">
      <c r="B52" t="s">
        <v>944</v>
      </c>
      <c r="C52" s="18">
        <v>29347</v>
      </c>
      <c r="D52" s="11">
        <v>4747</v>
      </c>
      <c r="E52" s="38">
        <v>44036</v>
      </c>
    </row>
    <row r="53" spans="1:5" x14ac:dyDescent="0.3">
      <c r="B53" t="s">
        <v>945</v>
      </c>
      <c r="C53" s="18">
        <v>26381</v>
      </c>
      <c r="D53" s="11">
        <v>4674</v>
      </c>
      <c r="E53" s="38">
        <v>44008</v>
      </c>
    </row>
    <row r="54" spans="1:5" x14ac:dyDescent="0.3">
      <c r="B54" t="s">
        <v>946</v>
      </c>
      <c r="C54" s="18">
        <v>25932</v>
      </c>
      <c r="D54" s="11">
        <v>4392</v>
      </c>
      <c r="E54" s="38">
        <v>44015</v>
      </c>
    </row>
    <row r="55" spans="1:5" x14ac:dyDescent="0.3">
      <c r="B55" t="s">
        <v>947</v>
      </c>
      <c r="C55" s="18">
        <v>22202</v>
      </c>
      <c r="D55" s="11">
        <v>3875</v>
      </c>
      <c r="E55" s="38">
        <v>44099</v>
      </c>
    </row>
    <row r="56" spans="1:5" x14ac:dyDescent="0.3">
      <c r="B56" t="s">
        <v>948</v>
      </c>
      <c r="C56" s="18">
        <v>21627</v>
      </c>
      <c r="D56" s="11">
        <v>3725</v>
      </c>
      <c r="E56" s="38">
        <v>43861</v>
      </c>
    </row>
    <row r="57" spans="1:5" x14ac:dyDescent="0.3">
      <c r="B57" t="s">
        <v>949</v>
      </c>
      <c r="C57" s="18">
        <v>13415</v>
      </c>
      <c r="D57" s="11">
        <v>2388</v>
      </c>
      <c r="E57" s="38">
        <v>44064</v>
      </c>
    </row>
    <row r="58" spans="1:5" x14ac:dyDescent="0.3">
      <c r="B58" t="s">
        <v>950</v>
      </c>
      <c r="C58" s="18">
        <v>13385</v>
      </c>
      <c r="D58" s="11">
        <v>3188</v>
      </c>
      <c r="E58" s="38">
        <v>44127</v>
      </c>
    </row>
    <row r="59" spans="1:5" x14ac:dyDescent="0.3">
      <c r="B59" t="s">
        <v>951</v>
      </c>
      <c r="C59" s="18">
        <v>8559</v>
      </c>
      <c r="D59" s="11">
        <v>1518</v>
      </c>
      <c r="E59" s="38">
        <v>44134</v>
      </c>
    </row>
    <row r="60" spans="1:5" x14ac:dyDescent="0.3">
      <c r="B60" t="s">
        <v>952</v>
      </c>
      <c r="C60" s="18">
        <v>8405</v>
      </c>
      <c r="D60" s="11">
        <v>1845</v>
      </c>
      <c r="E60" s="38">
        <v>43882</v>
      </c>
    </row>
    <row r="61" spans="1:5" x14ac:dyDescent="0.3">
      <c r="B61" t="s">
        <v>953</v>
      </c>
      <c r="C61" s="18">
        <v>7394</v>
      </c>
      <c r="D61" s="11">
        <v>1573</v>
      </c>
      <c r="E61" s="38">
        <v>44064</v>
      </c>
    </row>
    <row r="62" spans="1:5" x14ac:dyDescent="0.3">
      <c r="B62" t="s">
        <v>954</v>
      </c>
      <c r="C62" s="18">
        <v>4477</v>
      </c>
      <c r="D62" s="11">
        <v>870</v>
      </c>
      <c r="E62" s="38">
        <v>44078</v>
      </c>
    </row>
    <row r="63" spans="1:5" x14ac:dyDescent="0.3">
      <c r="B63" t="s">
        <v>955</v>
      </c>
      <c r="C63" s="18">
        <v>463</v>
      </c>
      <c r="D63" s="11">
        <v>125</v>
      </c>
      <c r="E63" s="38">
        <v>43637</v>
      </c>
    </row>
    <row r="64" spans="1:5" x14ac:dyDescent="0.3">
      <c r="A64" t="s">
        <v>956</v>
      </c>
      <c r="B64">
        <f>COUNTA(B43:B63)</f>
        <v>21</v>
      </c>
      <c r="C64" s="18">
        <v>815366</v>
      </c>
      <c r="D64" s="11">
        <v>151700</v>
      </c>
    </row>
    <row r="65" spans="1:5" x14ac:dyDescent="0.3">
      <c r="A65" t="s">
        <v>38</v>
      </c>
      <c r="B65" t="s">
        <v>957</v>
      </c>
      <c r="C65" s="18">
        <v>374172.23</v>
      </c>
      <c r="D65" s="11">
        <v>74840</v>
      </c>
      <c r="E65" s="38">
        <v>43824</v>
      </c>
    </row>
    <row r="66" spans="1:5" x14ac:dyDescent="0.3">
      <c r="B66" t="s">
        <v>958</v>
      </c>
      <c r="C66" s="18">
        <v>135898.79</v>
      </c>
      <c r="D66" s="11">
        <v>27975</v>
      </c>
      <c r="E66" s="38">
        <v>43896</v>
      </c>
    </row>
    <row r="67" spans="1:5" x14ac:dyDescent="0.3">
      <c r="B67" t="s">
        <v>959</v>
      </c>
      <c r="C67" s="18">
        <v>84227.12</v>
      </c>
      <c r="D67" s="11">
        <v>14706</v>
      </c>
      <c r="E67" s="38">
        <v>43882</v>
      </c>
    </row>
    <row r="68" spans="1:5" x14ac:dyDescent="0.3">
      <c r="B68" t="s">
        <v>960</v>
      </c>
      <c r="C68" s="18">
        <v>61852.51</v>
      </c>
      <c r="D68" s="11">
        <v>10042</v>
      </c>
      <c r="E68" s="38">
        <v>43817</v>
      </c>
    </row>
    <row r="69" spans="1:5" x14ac:dyDescent="0.3">
      <c r="B69" t="s">
        <v>961</v>
      </c>
      <c r="C69" s="18">
        <v>43847.42</v>
      </c>
      <c r="D69" s="11">
        <v>7378</v>
      </c>
      <c r="E69" s="38">
        <v>44085</v>
      </c>
    </row>
    <row r="70" spans="1:5" x14ac:dyDescent="0.3">
      <c r="B70" t="s">
        <v>962</v>
      </c>
      <c r="C70" s="18">
        <v>1184.26</v>
      </c>
      <c r="D70" s="11">
        <v>246</v>
      </c>
      <c r="E70" s="38">
        <v>43665</v>
      </c>
    </row>
    <row r="71" spans="1:5" x14ac:dyDescent="0.3">
      <c r="A71" t="s">
        <v>963</v>
      </c>
      <c r="B71">
        <f>COUNTA(B65:B70)</f>
        <v>6</v>
      </c>
      <c r="C71" s="18">
        <v>701182.33</v>
      </c>
      <c r="D71" s="11">
        <v>135187</v>
      </c>
    </row>
    <row r="72" spans="1:5" x14ac:dyDescent="0.3">
      <c r="A72" t="s">
        <v>53</v>
      </c>
      <c r="B72" t="s">
        <v>964</v>
      </c>
      <c r="C72" s="18">
        <v>188864.7</v>
      </c>
      <c r="D72" s="11">
        <v>31654</v>
      </c>
      <c r="E72" s="38">
        <v>43847</v>
      </c>
    </row>
    <row r="73" spans="1:5" x14ac:dyDescent="0.3">
      <c r="B73" t="s">
        <v>965</v>
      </c>
      <c r="C73" s="18">
        <v>127106.41</v>
      </c>
      <c r="D73" s="11">
        <v>22144</v>
      </c>
      <c r="E73" s="38">
        <v>43875</v>
      </c>
    </row>
    <row r="74" spans="1:5" x14ac:dyDescent="0.3">
      <c r="B74" t="s">
        <v>966</v>
      </c>
      <c r="C74" s="18">
        <v>120292.66</v>
      </c>
      <c r="D74" s="11">
        <v>19731</v>
      </c>
      <c r="E74" s="38">
        <v>43833</v>
      </c>
    </row>
    <row r="75" spans="1:5" x14ac:dyDescent="0.3">
      <c r="B75" t="s">
        <v>967</v>
      </c>
      <c r="C75" s="18">
        <v>102966.47</v>
      </c>
      <c r="D75" s="11">
        <v>16933</v>
      </c>
      <c r="E75" s="38">
        <v>43805</v>
      </c>
    </row>
    <row r="76" spans="1:5" x14ac:dyDescent="0.3">
      <c r="B76" t="s">
        <v>968</v>
      </c>
      <c r="C76" s="18">
        <v>102062.98</v>
      </c>
      <c r="D76" s="11">
        <v>18545</v>
      </c>
      <c r="E76" s="38">
        <v>43854</v>
      </c>
    </row>
    <row r="77" spans="1:5" x14ac:dyDescent="0.3">
      <c r="B77" t="s">
        <v>969</v>
      </c>
      <c r="C77" s="18">
        <v>2067.66</v>
      </c>
      <c r="D77" s="11">
        <v>328</v>
      </c>
      <c r="E77" s="38">
        <v>44141</v>
      </c>
    </row>
    <row r="78" spans="1:5" x14ac:dyDescent="0.3">
      <c r="B78" t="s">
        <v>970</v>
      </c>
      <c r="C78" s="18">
        <v>1802.1</v>
      </c>
      <c r="D78" s="11">
        <v>843</v>
      </c>
      <c r="E78" s="38">
        <v>43700</v>
      </c>
    </row>
    <row r="79" spans="1:5" x14ac:dyDescent="0.3">
      <c r="B79" t="s">
        <v>971</v>
      </c>
      <c r="C79" s="18">
        <v>1442.4</v>
      </c>
      <c r="D79" s="11">
        <v>238</v>
      </c>
      <c r="E79" s="38">
        <v>43014</v>
      </c>
    </row>
    <row r="80" spans="1:5" x14ac:dyDescent="0.3">
      <c r="B80" t="s">
        <v>972</v>
      </c>
      <c r="C80" s="18">
        <v>710.52</v>
      </c>
      <c r="D80" s="11">
        <v>124</v>
      </c>
      <c r="E80" s="38">
        <v>43693</v>
      </c>
    </row>
    <row r="81" spans="1:5" x14ac:dyDescent="0.3">
      <c r="B81" t="s">
        <v>973</v>
      </c>
      <c r="C81" s="18">
        <v>61</v>
      </c>
      <c r="D81" s="11">
        <v>12</v>
      </c>
      <c r="E81" s="38">
        <v>43448</v>
      </c>
    </row>
    <row r="82" spans="1:5" x14ac:dyDescent="0.3">
      <c r="A82" t="s">
        <v>974</v>
      </c>
      <c r="B82">
        <f>COUNTA(B72:B81)</f>
        <v>10</v>
      </c>
      <c r="C82" s="18">
        <v>647376.9</v>
      </c>
      <c r="D82" s="11">
        <v>110552</v>
      </c>
    </row>
    <row r="83" spans="1:5" x14ac:dyDescent="0.3">
      <c r="A83" t="s">
        <v>40</v>
      </c>
      <c r="B83" t="s">
        <v>975</v>
      </c>
      <c r="C83" s="18">
        <v>342134.83</v>
      </c>
      <c r="D83" s="11">
        <v>52938</v>
      </c>
      <c r="E83" s="38">
        <v>44071</v>
      </c>
    </row>
    <row r="84" spans="1:5" x14ac:dyDescent="0.3">
      <c r="B84" t="s">
        <v>976</v>
      </c>
      <c r="C84" s="18">
        <v>83374.67</v>
      </c>
      <c r="D84" s="11">
        <v>13715</v>
      </c>
      <c r="E84" s="38">
        <v>43868</v>
      </c>
    </row>
    <row r="85" spans="1:5" x14ac:dyDescent="0.3">
      <c r="B85" t="s">
        <v>977</v>
      </c>
      <c r="C85" s="18">
        <v>72743.899999999994</v>
      </c>
      <c r="D85" s="11">
        <v>15088</v>
      </c>
      <c r="E85" s="38">
        <v>44092</v>
      </c>
    </row>
    <row r="86" spans="1:5" x14ac:dyDescent="0.3">
      <c r="B86" t="s">
        <v>978</v>
      </c>
      <c r="C86" s="18">
        <v>23991.200000000001</v>
      </c>
      <c r="D86" s="11">
        <v>3807</v>
      </c>
      <c r="E86" s="38">
        <v>44057</v>
      </c>
    </row>
    <row r="87" spans="1:5" x14ac:dyDescent="0.3">
      <c r="B87" t="s">
        <v>979</v>
      </c>
      <c r="C87" s="18">
        <v>18840.509999999998</v>
      </c>
      <c r="D87" s="11">
        <v>3301</v>
      </c>
      <c r="E87" s="38">
        <v>43847</v>
      </c>
    </row>
    <row r="88" spans="1:5" x14ac:dyDescent="0.3">
      <c r="B88" t="s">
        <v>980</v>
      </c>
      <c r="C88" s="18">
        <v>14037.6</v>
      </c>
      <c r="D88" s="11">
        <v>2714</v>
      </c>
      <c r="E88" s="38">
        <v>44134</v>
      </c>
    </row>
    <row r="89" spans="1:5" x14ac:dyDescent="0.3">
      <c r="B89" t="s">
        <v>981</v>
      </c>
      <c r="C89" s="18">
        <v>4586</v>
      </c>
      <c r="D89" s="11">
        <v>776</v>
      </c>
      <c r="E89" s="38">
        <v>41950</v>
      </c>
    </row>
    <row r="90" spans="1:5" x14ac:dyDescent="0.3">
      <c r="B90" t="s">
        <v>982</v>
      </c>
      <c r="C90" s="18">
        <v>1769.3</v>
      </c>
      <c r="D90" s="11">
        <v>305</v>
      </c>
      <c r="E90" s="38">
        <v>43189</v>
      </c>
    </row>
    <row r="91" spans="1:5" x14ac:dyDescent="0.3">
      <c r="B91" t="s">
        <v>983</v>
      </c>
      <c r="C91" s="18">
        <v>747.61</v>
      </c>
      <c r="D91" s="11">
        <v>130</v>
      </c>
      <c r="E91" s="38">
        <v>43742</v>
      </c>
    </row>
    <row r="92" spans="1:5" x14ac:dyDescent="0.3">
      <c r="B92" t="s">
        <v>984</v>
      </c>
      <c r="C92" s="18">
        <v>500</v>
      </c>
      <c r="D92" s="11">
        <v>87</v>
      </c>
      <c r="E92" s="38">
        <v>44002</v>
      </c>
    </row>
    <row r="93" spans="1:5" x14ac:dyDescent="0.3">
      <c r="B93" t="s">
        <v>985</v>
      </c>
      <c r="C93" s="18">
        <v>265.5</v>
      </c>
      <c r="D93" s="11">
        <v>59</v>
      </c>
      <c r="E93" s="38">
        <v>42937</v>
      </c>
    </row>
    <row r="94" spans="1:5" x14ac:dyDescent="0.3">
      <c r="B94" t="s">
        <v>986</v>
      </c>
      <c r="C94" s="18">
        <v>232.7</v>
      </c>
      <c r="D94" s="11">
        <v>36</v>
      </c>
      <c r="E94" s="38">
        <v>43714</v>
      </c>
    </row>
    <row r="95" spans="1:5" x14ac:dyDescent="0.3">
      <c r="B95" t="s">
        <v>987</v>
      </c>
      <c r="C95" s="18">
        <v>148</v>
      </c>
      <c r="D95" s="11">
        <v>75</v>
      </c>
      <c r="E95" s="38">
        <v>43504</v>
      </c>
    </row>
    <row r="96" spans="1:5" x14ac:dyDescent="0.3">
      <c r="B96" t="s">
        <v>988</v>
      </c>
      <c r="C96" s="18">
        <v>82</v>
      </c>
      <c r="D96" s="11">
        <v>13</v>
      </c>
      <c r="E96" s="38">
        <v>42986</v>
      </c>
    </row>
    <row r="97" spans="1:5" x14ac:dyDescent="0.3">
      <c r="B97" t="s">
        <v>989</v>
      </c>
      <c r="C97" s="18">
        <v>76.7</v>
      </c>
      <c r="D97" s="11">
        <v>12</v>
      </c>
      <c r="E97" s="38">
        <v>43777</v>
      </c>
    </row>
    <row r="98" spans="1:5" x14ac:dyDescent="0.3">
      <c r="B98" t="s">
        <v>990</v>
      </c>
      <c r="C98" s="18">
        <v>32.04</v>
      </c>
      <c r="D98" s="11">
        <v>12</v>
      </c>
      <c r="E98" s="38">
        <v>41117</v>
      </c>
    </row>
    <row r="99" spans="1:5" x14ac:dyDescent="0.3">
      <c r="B99" t="s">
        <v>991</v>
      </c>
      <c r="C99" s="18">
        <v>32.04</v>
      </c>
      <c r="D99" s="11">
        <v>12</v>
      </c>
      <c r="E99" s="38">
        <v>39654</v>
      </c>
    </row>
    <row r="100" spans="1:5" x14ac:dyDescent="0.3">
      <c r="B100" t="s">
        <v>992</v>
      </c>
      <c r="C100" s="18">
        <v>31.92</v>
      </c>
      <c r="D100" s="11">
        <v>12</v>
      </c>
      <c r="E100" s="38">
        <v>38520</v>
      </c>
    </row>
    <row r="101" spans="1:5" x14ac:dyDescent="0.3">
      <c r="A101" t="s">
        <v>993</v>
      </c>
      <c r="B101">
        <f>COUNTA(B83:B100)</f>
        <v>18</v>
      </c>
      <c r="C101" s="18">
        <v>563626.52</v>
      </c>
      <c r="D101" s="11">
        <v>93092</v>
      </c>
    </row>
    <row r="102" spans="1:5" x14ac:dyDescent="0.3">
      <c r="A102" t="s">
        <v>76</v>
      </c>
      <c r="B102" t="s">
        <v>994</v>
      </c>
      <c r="C102" s="18">
        <v>111024.07</v>
      </c>
      <c r="D102" s="11">
        <v>22462</v>
      </c>
      <c r="E102" s="38">
        <v>44106</v>
      </c>
    </row>
    <row r="103" spans="1:5" x14ac:dyDescent="0.3">
      <c r="B103" t="s">
        <v>995</v>
      </c>
      <c r="C103" s="18">
        <v>89552.48</v>
      </c>
      <c r="D103" s="11">
        <v>20790</v>
      </c>
      <c r="E103" s="38">
        <v>43875</v>
      </c>
    </row>
    <row r="104" spans="1:5" x14ac:dyDescent="0.3">
      <c r="B104" t="s">
        <v>996</v>
      </c>
      <c r="C104" s="18">
        <v>35306.86</v>
      </c>
      <c r="D104" s="11">
        <v>6487</v>
      </c>
      <c r="E104" s="38">
        <v>44057</v>
      </c>
    </row>
    <row r="105" spans="1:5" x14ac:dyDescent="0.3">
      <c r="B105" t="s">
        <v>997</v>
      </c>
      <c r="C105" s="18">
        <v>30413</v>
      </c>
      <c r="D105" s="11">
        <v>4851</v>
      </c>
      <c r="E105" s="38">
        <v>44043</v>
      </c>
    </row>
    <row r="106" spans="1:5" x14ac:dyDescent="0.3">
      <c r="B106" t="s">
        <v>998</v>
      </c>
      <c r="C106" s="18">
        <v>24288.69</v>
      </c>
      <c r="D106" s="11">
        <v>5279</v>
      </c>
      <c r="E106" s="38">
        <v>44099</v>
      </c>
    </row>
    <row r="107" spans="1:5" x14ac:dyDescent="0.3">
      <c r="B107" t="s">
        <v>999</v>
      </c>
      <c r="C107" s="18">
        <v>23903.77</v>
      </c>
      <c r="D107" s="11">
        <v>5614</v>
      </c>
      <c r="E107" s="38">
        <v>44015</v>
      </c>
    </row>
    <row r="108" spans="1:5" x14ac:dyDescent="0.3">
      <c r="B108" t="s">
        <v>1000</v>
      </c>
      <c r="C108" s="18">
        <v>22604</v>
      </c>
      <c r="D108" s="11">
        <v>4251</v>
      </c>
      <c r="E108" s="38">
        <v>43805</v>
      </c>
    </row>
    <row r="109" spans="1:5" x14ac:dyDescent="0.3">
      <c r="B109" t="s">
        <v>1001</v>
      </c>
      <c r="C109" s="18">
        <v>19605.8</v>
      </c>
      <c r="D109" s="11">
        <v>4563</v>
      </c>
      <c r="E109" s="38">
        <v>44057</v>
      </c>
    </row>
    <row r="110" spans="1:5" x14ac:dyDescent="0.3">
      <c r="B110" t="s">
        <v>1002</v>
      </c>
      <c r="C110" s="18">
        <v>17814</v>
      </c>
      <c r="D110" s="11">
        <v>4042</v>
      </c>
      <c r="E110" s="38">
        <v>43847</v>
      </c>
    </row>
    <row r="111" spans="1:5" x14ac:dyDescent="0.3">
      <c r="B111" t="s">
        <v>1003</v>
      </c>
      <c r="C111" s="18">
        <v>12527.11</v>
      </c>
      <c r="D111" s="11">
        <v>2402</v>
      </c>
      <c r="E111" s="38">
        <v>44120</v>
      </c>
    </row>
    <row r="112" spans="1:5" x14ac:dyDescent="0.3">
      <c r="B112" t="s">
        <v>1004</v>
      </c>
      <c r="C112" s="18">
        <v>11892.82</v>
      </c>
      <c r="D112" s="11">
        <v>2199</v>
      </c>
      <c r="E112" s="38">
        <v>44092</v>
      </c>
    </row>
    <row r="113" spans="2:5" x14ac:dyDescent="0.3">
      <c r="B113" t="s">
        <v>1005</v>
      </c>
      <c r="C113" s="18">
        <v>10089.48</v>
      </c>
      <c r="D113" s="11">
        <v>2016</v>
      </c>
      <c r="E113" s="38">
        <v>44099</v>
      </c>
    </row>
    <row r="114" spans="2:5" x14ac:dyDescent="0.3">
      <c r="B114" t="s">
        <v>1006</v>
      </c>
      <c r="C114" s="18">
        <v>4855.8999999999996</v>
      </c>
      <c r="D114" s="11">
        <v>1026</v>
      </c>
      <c r="E114" s="38">
        <v>43896</v>
      </c>
    </row>
    <row r="115" spans="2:5" x14ac:dyDescent="0.3">
      <c r="B115" t="s">
        <v>1007</v>
      </c>
      <c r="C115" s="18">
        <v>4840</v>
      </c>
      <c r="D115" s="11">
        <v>1254</v>
      </c>
      <c r="E115" s="38">
        <v>43847</v>
      </c>
    </row>
    <row r="116" spans="2:5" x14ac:dyDescent="0.3">
      <c r="B116" t="s">
        <v>1008</v>
      </c>
      <c r="C116" s="18">
        <v>4600</v>
      </c>
      <c r="D116" s="11">
        <v>839</v>
      </c>
      <c r="E116" s="38">
        <v>44022</v>
      </c>
    </row>
    <row r="117" spans="2:5" x14ac:dyDescent="0.3">
      <c r="B117" t="s">
        <v>1009</v>
      </c>
      <c r="C117" s="18">
        <v>4372.88</v>
      </c>
      <c r="D117" s="11">
        <v>786</v>
      </c>
      <c r="E117" s="38">
        <v>43889</v>
      </c>
    </row>
    <row r="118" spans="2:5" x14ac:dyDescent="0.3">
      <c r="B118" t="s">
        <v>1010</v>
      </c>
      <c r="C118" s="18">
        <v>4131</v>
      </c>
      <c r="D118" s="11">
        <v>817</v>
      </c>
      <c r="E118" s="38">
        <v>43875</v>
      </c>
    </row>
    <row r="119" spans="2:5" x14ac:dyDescent="0.3">
      <c r="B119" t="s">
        <v>1011</v>
      </c>
      <c r="C119" s="18">
        <v>3656</v>
      </c>
      <c r="D119" s="11">
        <v>831</v>
      </c>
      <c r="E119" s="38">
        <v>43868</v>
      </c>
    </row>
    <row r="120" spans="2:5" x14ac:dyDescent="0.3">
      <c r="B120" t="s">
        <v>1012</v>
      </c>
      <c r="C120" s="18">
        <v>2645</v>
      </c>
      <c r="D120" s="11">
        <v>508</v>
      </c>
      <c r="E120" s="38">
        <v>43882</v>
      </c>
    </row>
    <row r="121" spans="2:5" x14ac:dyDescent="0.3">
      <c r="B121" t="s">
        <v>1013</v>
      </c>
      <c r="C121" s="18">
        <v>1979</v>
      </c>
      <c r="D121" s="11">
        <v>535</v>
      </c>
      <c r="E121" s="38">
        <v>43854</v>
      </c>
    </row>
    <row r="122" spans="2:5" x14ac:dyDescent="0.3">
      <c r="B122" t="s">
        <v>1014</v>
      </c>
      <c r="C122" s="18">
        <v>1934</v>
      </c>
      <c r="D122" s="11">
        <v>425</v>
      </c>
      <c r="E122" s="38">
        <v>43819</v>
      </c>
    </row>
    <row r="123" spans="2:5" x14ac:dyDescent="0.3">
      <c r="B123" t="s">
        <v>1015</v>
      </c>
      <c r="C123" s="18">
        <v>1619.39</v>
      </c>
      <c r="D123" s="11">
        <v>263</v>
      </c>
      <c r="E123" s="38">
        <v>44141</v>
      </c>
    </row>
    <row r="124" spans="2:5" x14ac:dyDescent="0.3">
      <c r="B124" t="s">
        <v>1016</v>
      </c>
      <c r="C124" s="18">
        <v>1200</v>
      </c>
      <c r="D124" s="11">
        <v>480</v>
      </c>
      <c r="E124" s="38">
        <v>43630</v>
      </c>
    </row>
    <row r="125" spans="2:5" x14ac:dyDescent="0.3">
      <c r="B125" t="s">
        <v>1017</v>
      </c>
      <c r="C125" s="18">
        <v>988</v>
      </c>
      <c r="D125" s="11">
        <v>212</v>
      </c>
      <c r="E125" s="38">
        <v>43973</v>
      </c>
    </row>
    <row r="126" spans="2:5" x14ac:dyDescent="0.3">
      <c r="B126" t="s">
        <v>1018</v>
      </c>
      <c r="C126" s="18">
        <v>636</v>
      </c>
      <c r="D126" s="11">
        <v>96</v>
      </c>
      <c r="E126" s="38">
        <v>43651</v>
      </c>
    </row>
    <row r="127" spans="2:5" x14ac:dyDescent="0.3">
      <c r="B127" t="s">
        <v>1019</v>
      </c>
      <c r="C127" s="18">
        <v>220</v>
      </c>
      <c r="D127" s="11">
        <v>49</v>
      </c>
      <c r="E127" s="38">
        <v>43812</v>
      </c>
    </row>
    <row r="128" spans="2:5" x14ac:dyDescent="0.3">
      <c r="B128" t="s">
        <v>1020</v>
      </c>
      <c r="C128" s="18">
        <v>199</v>
      </c>
      <c r="D128" s="11">
        <v>32</v>
      </c>
      <c r="E128" s="38">
        <v>43672</v>
      </c>
    </row>
    <row r="129" spans="1:5" x14ac:dyDescent="0.3">
      <c r="A129" t="s">
        <v>1021</v>
      </c>
      <c r="B129">
        <f>COUNTA(B102:B128)</f>
        <v>27</v>
      </c>
      <c r="C129" s="18">
        <v>446898.25</v>
      </c>
      <c r="D129" s="11">
        <v>93109</v>
      </c>
    </row>
    <row r="130" spans="1:5" x14ac:dyDescent="0.3">
      <c r="A130" t="s">
        <v>164</v>
      </c>
      <c r="B130" t="s">
        <v>1022</v>
      </c>
      <c r="C130" s="18">
        <v>129269.18</v>
      </c>
      <c r="D130" s="11">
        <v>22271</v>
      </c>
      <c r="E130" s="38">
        <v>43868</v>
      </c>
    </row>
    <row r="131" spans="1:5" x14ac:dyDescent="0.3">
      <c r="B131" t="s">
        <v>1023</v>
      </c>
      <c r="C131" s="18">
        <v>35424.78</v>
      </c>
      <c r="D131" s="11">
        <v>5843</v>
      </c>
      <c r="E131" s="38">
        <v>44113</v>
      </c>
    </row>
    <row r="132" spans="1:5" x14ac:dyDescent="0.3">
      <c r="B132" t="s">
        <v>1024</v>
      </c>
      <c r="C132" s="18">
        <v>35231.870000000003</v>
      </c>
      <c r="D132" s="11">
        <v>6370</v>
      </c>
      <c r="E132" s="38">
        <v>44071</v>
      </c>
    </row>
    <row r="133" spans="1:5" x14ac:dyDescent="0.3">
      <c r="B133" t="s">
        <v>1025</v>
      </c>
      <c r="C133" s="18">
        <v>17868.03</v>
      </c>
      <c r="D133" s="11">
        <v>2988</v>
      </c>
      <c r="E133" s="38">
        <v>44106</v>
      </c>
    </row>
    <row r="134" spans="1:5" x14ac:dyDescent="0.3">
      <c r="B134" t="s">
        <v>1026</v>
      </c>
      <c r="C134" s="18">
        <v>15190.9</v>
      </c>
      <c r="D134" s="11">
        <v>3764</v>
      </c>
      <c r="E134" s="38">
        <v>44050</v>
      </c>
    </row>
    <row r="135" spans="1:5" x14ac:dyDescent="0.3">
      <c r="B135" t="s">
        <v>1027</v>
      </c>
      <c r="C135" s="18">
        <v>14672.83</v>
      </c>
      <c r="D135" s="11">
        <v>2891</v>
      </c>
      <c r="E135" s="38">
        <v>44099</v>
      </c>
    </row>
    <row r="136" spans="1:5" x14ac:dyDescent="0.3">
      <c r="B136" t="s">
        <v>1028</v>
      </c>
      <c r="C136" s="18">
        <v>12021.58</v>
      </c>
      <c r="D136" s="11">
        <v>2078</v>
      </c>
      <c r="E136" s="38">
        <v>44113</v>
      </c>
    </row>
    <row r="137" spans="1:5" x14ac:dyDescent="0.3">
      <c r="B137" t="s">
        <v>1029</v>
      </c>
      <c r="C137" s="18">
        <v>7721.97</v>
      </c>
      <c r="D137" s="11">
        <v>1308</v>
      </c>
      <c r="E137" s="38">
        <v>44050</v>
      </c>
    </row>
    <row r="138" spans="1:5" x14ac:dyDescent="0.3">
      <c r="B138" t="s">
        <v>1030</v>
      </c>
      <c r="C138" s="18">
        <v>5303.75</v>
      </c>
      <c r="D138" s="11">
        <v>956</v>
      </c>
      <c r="E138" s="38">
        <v>44029</v>
      </c>
    </row>
    <row r="139" spans="1:5" x14ac:dyDescent="0.3">
      <c r="B139" t="s">
        <v>1031</v>
      </c>
      <c r="C139" s="18">
        <v>4922.8999999999996</v>
      </c>
      <c r="D139" s="11">
        <v>848</v>
      </c>
      <c r="E139" s="38">
        <v>44057</v>
      </c>
    </row>
    <row r="140" spans="1:5" x14ac:dyDescent="0.3">
      <c r="B140" t="s">
        <v>1032</v>
      </c>
      <c r="C140" s="18">
        <v>4849.8599999999997</v>
      </c>
      <c r="D140" s="11">
        <v>920</v>
      </c>
      <c r="E140" s="38">
        <v>44127</v>
      </c>
    </row>
    <row r="141" spans="1:5" x14ac:dyDescent="0.3">
      <c r="B141" t="s">
        <v>1033</v>
      </c>
      <c r="C141" s="18">
        <v>3410.98</v>
      </c>
      <c r="D141" s="11">
        <v>593</v>
      </c>
      <c r="E141" s="38">
        <v>44015</v>
      </c>
    </row>
    <row r="142" spans="1:5" x14ac:dyDescent="0.3">
      <c r="B142" t="s">
        <v>1034</v>
      </c>
      <c r="C142" s="18">
        <v>3051.6</v>
      </c>
      <c r="D142" s="11">
        <v>445</v>
      </c>
      <c r="E142" s="38">
        <v>43903</v>
      </c>
    </row>
    <row r="143" spans="1:5" x14ac:dyDescent="0.3">
      <c r="B143" t="s">
        <v>1035</v>
      </c>
      <c r="C143" s="18">
        <v>2861.17</v>
      </c>
      <c r="D143" s="11">
        <v>467</v>
      </c>
      <c r="E143" s="38">
        <v>44015</v>
      </c>
    </row>
    <row r="144" spans="1:5" x14ac:dyDescent="0.3">
      <c r="B144" t="s">
        <v>1036</v>
      </c>
      <c r="C144" s="18">
        <v>2831.94</v>
      </c>
      <c r="D144" s="11">
        <v>465</v>
      </c>
      <c r="E144" s="38">
        <v>44071</v>
      </c>
    </row>
    <row r="145" spans="1:5" x14ac:dyDescent="0.3">
      <c r="B145" t="s">
        <v>1037</v>
      </c>
      <c r="C145" s="18">
        <v>2500.25</v>
      </c>
      <c r="D145" s="11">
        <v>599</v>
      </c>
      <c r="E145" s="38">
        <v>43812</v>
      </c>
    </row>
    <row r="146" spans="1:5" x14ac:dyDescent="0.3">
      <c r="B146" t="s">
        <v>1038</v>
      </c>
      <c r="C146" s="18">
        <v>738</v>
      </c>
      <c r="D146" s="11">
        <v>137</v>
      </c>
      <c r="E146" s="38">
        <v>44141</v>
      </c>
    </row>
    <row r="147" spans="1:5" x14ac:dyDescent="0.3">
      <c r="B147" t="s">
        <v>1039</v>
      </c>
      <c r="C147" s="18">
        <v>36</v>
      </c>
      <c r="D147" s="11">
        <v>12</v>
      </c>
      <c r="E147" s="38">
        <v>43532</v>
      </c>
    </row>
    <row r="148" spans="1:5" x14ac:dyDescent="0.3">
      <c r="A148" t="s">
        <v>1040</v>
      </c>
      <c r="B148">
        <f>COUNTA(B130:B147)</f>
        <v>18</v>
      </c>
      <c r="C148" s="18">
        <v>297907.58999999997</v>
      </c>
      <c r="D148" s="11">
        <v>52955</v>
      </c>
    </row>
    <row r="149" spans="1:5" x14ac:dyDescent="0.3">
      <c r="A149" t="s">
        <v>890</v>
      </c>
      <c r="B149" t="s">
        <v>1041</v>
      </c>
      <c r="C149" s="18">
        <v>246064.34</v>
      </c>
      <c r="D149" s="11">
        <v>51053</v>
      </c>
      <c r="E149" s="38">
        <v>43840</v>
      </c>
    </row>
    <row r="150" spans="1:5" x14ac:dyDescent="0.3">
      <c r="A150" t="s">
        <v>1042</v>
      </c>
      <c r="B150">
        <f>COUNTA(B149)</f>
        <v>1</v>
      </c>
      <c r="C150" s="18">
        <v>246064.34</v>
      </c>
      <c r="D150" s="11">
        <v>51053</v>
      </c>
    </row>
    <row r="151" spans="1:5" x14ac:dyDescent="0.3">
      <c r="A151" t="s">
        <v>889</v>
      </c>
      <c r="B151" t="s">
        <v>1043</v>
      </c>
      <c r="C151" s="18">
        <v>229279.91</v>
      </c>
      <c r="D151" s="11">
        <v>48973</v>
      </c>
      <c r="E151" s="38">
        <v>44078</v>
      </c>
    </row>
    <row r="152" spans="1:5" x14ac:dyDescent="0.3">
      <c r="B152" t="s">
        <v>1044</v>
      </c>
      <c r="C152" s="18">
        <v>6232</v>
      </c>
      <c r="D152" s="11">
        <v>2018</v>
      </c>
      <c r="E152" s="38">
        <v>42916</v>
      </c>
    </row>
    <row r="153" spans="1:5" x14ac:dyDescent="0.3">
      <c r="B153" t="s">
        <v>1045</v>
      </c>
      <c r="C153" s="18">
        <v>1251</v>
      </c>
      <c r="D153" s="11">
        <v>619</v>
      </c>
      <c r="E153" s="38">
        <v>43616</v>
      </c>
    </row>
    <row r="154" spans="1:5" x14ac:dyDescent="0.3">
      <c r="B154" t="s">
        <v>1046</v>
      </c>
      <c r="C154" s="18">
        <v>909.5</v>
      </c>
      <c r="D154" s="11">
        <v>467</v>
      </c>
      <c r="E154" s="38">
        <v>43532</v>
      </c>
    </row>
    <row r="155" spans="1:5" x14ac:dyDescent="0.3">
      <c r="B155" t="s">
        <v>1047</v>
      </c>
      <c r="C155" s="18">
        <v>160</v>
      </c>
      <c r="D155" s="11">
        <v>40</v>
      </c>
      <c r="E155" s="38">
        <v>43161</v>
      </c>
    </row>
    <row r="156" spans="1:5" x14ac:dyDescent="0.3">
      <c r="A156" t="s">
        <v>1048</v>
      </c>
      <c r="B156">
        <f>COUNTA(B151:B155)</f>
        <v>5</v>
      </c>
      <c r="C156" s="18">
        <v>237832.41</v>
      </c>
      <c r="D156" s="11">
        <v>52117</v>
      </c>
    </row>
    <row r="157" spans="1:5" x14ac:dyDescent="0.3">
      <c r="A157" t="s">
        <v>1049</v>
      </c>
      <c r="B157" t="s">
        <v>1050</v>
      </c>
      <c r="C157" s="18">
        <v>111208</v>
      </c>
      <c r="D157" s="11">
        <v>18068</v>
      </c>
      <c r="E157" s="38">
        <v>43889</v>
      </c>
    </row>
    <row r="158" spans="1:5" x14ac:dyDescent="0.3">
      <c r="B158" t="s">
        <v>1051</v>
      </c>
      <c r="C158" s="18">
        <v>79039</v>
      </c>
      <c r="D158" s="11">
        <v>13576</v>
      </c>
      <c r="E158" s="38">
        <v>44127</v>
      </c>
    </row>
    <row r="159" spans="1:5" x14ac:dyDescent="0.3">
      <c r="B159" t="s">
        <v>1052</v>
      </c>
      <c r="C159" s="18">
        <v>34354</v>
      </c>
      <c r="D159" s="11">
        <v>4542</v>
      </c>
      <c r="E159" s="38">
        <v>43791</v>
      </c>
    </row>
    <row r="160" spans="1:5" x14ac:dyDescent="0.3">
      <c r="A160" t="s">
        <v>1053</v>
      </c>
      <c r="B160">
        <f>COUNTA(B157:B159)</f>
        <v>3</v>
      </c>
      <c r="C160" s="18">
        <v>224601</v>
      </c>
      <c r="D160" s="11">
        <v>36186</v>
      </c>
    </row>
    <row r="161" spans="1:5" x14ac:dyDescent="0.3">
      <c r="A161" t="s">
        <v>891</v>
      </c>
      <c r="B161" t="s">
        <v>1054</v>
      </c>
      <c r="C161" s="18">
        <v>100439.7</v>
      </c>
      <c r="D161" s="11">
        <v>17204</v>
      </c>
      <c r="E161" s="38">
        <v>43840</v>
      </c>
    </row>
    <row r="162" spans="1:5" x14ac:dyDescent="0.3">
      <c r="B162" t="s">
        <v>1055</v>
      </c>
      <c r="C162" s="18">
        <v>53174.37</v>
      </c>
      <c r="D162" s="11">
        <v>8736</v>
      </c>
      <c r="E162" s="38">
        <v>43861</v>
      </c>
    </row>
    <row r="163" spans="1:5" x14ac:dyDescent="0.3">
      <c r="B163" t="s">
        <v>1056</v>
      </c>
      <c r="C163" s="18">
        <v>18458</v>
      </c>
      <c r="D163" s="11">
        <v>3119</v>
      </c>
      <c r="E163" s="38">
        <v>44078</v>
      </c>
    </row>
    <row r="164" spans="1:5" x14ac:dyDescent="0.3">
      <c r="B164" t="s">
        <v>1057</v>
      </c>
      <c r="C164" s="18">
        <v>17857.689999999999</v>
      </c>
      <c r="D164" s="11">
        <v>3116</v>
      </c>
      <c r="E164" s="38">
        <v>43875</v>
      </c>
    </row>
    <row r="165" spans="1:5" x14ac:dyDescent="0.3">
      <c r="B165" t="s">
        <v>1058</v>
      </c>
      <c r="C165" s="18">
        <v>6559.11</v>
      </c>
      <c r="D165" s="11">
        <v>1025</v>
      </c>
      <c r="E165" s="38">
        <v>43794</v>
      </c>
    </row>
    <row r="166" spans="1:5" x14ac:dyDescent="0.3">
      <c r="B166" t="s">
        <v>1059</v>
      </c>
      <c r="C166" s="18">
        <v>552.1</v>
      </c>
      <c r="D166" s="11">
        <v>112</v>
      </c>
      <c r="E166" s="38">
        <v>43406</v>
      </c>
    </row>
    <row r="167" spans="1:5" x14ac:dyDescent="0.3">
      <c r="A167" t="s">
        <v>1060</v>
      </c>
      <c r="B167">
        <f>COUNTA(B161:B166)</f>
        <v>6</v>
      </c>
      <c r="C167" s="18">
        <v>197040.96999999997</v>
      </c>
      <c r="D167" s="11">
        <v>33312</v>
      </c>
    </row>
    <row r="168" spans="1:5" x14ac:dyDescent="0.3">
      <c r="A168" t="s">
        <v>1061</v>
      </c>
      <c r="B168" t="s">
        <v>1062</v>
      </c>
      <c r="C168" s="18">
        <v>142741.29</v>
      </c>
      <c r="D168" s="11">
        <v>28095</v>
      </c>
      <c r="E168" s="38">
        <v>43847</v>
      </c>
    </row>
    <row r="169" spans="1:5" x14ac:dyDescent="0.3">
      <c r="B169" t="s">
        <v>1063</v>
      </c>
      <c r="C169" s="18">
        <v>53016.98</v>
      </c>
      <c r="D169" s="11">
        <v>8812</v>
      </c>
      <c r="E169" s="38">
        <v>43896</v>
      </c>
    </row>
    <row r="170" spans="1:5" x14ac:dyDescent="0.3">
      <c r="A170" t="s">
        <v>1064</v>
      </c>
      <c r="B170">
        <f>COUNTA(B168:B169)</f>
        <v>2</v>
      </c>
      <c r="C170" s="18">
        <v>195758.27000000002</v>
      </c>
      <c r="D170" s="11">
        <v>36907</v>
      </c>
    </row>
    <row r="171" spans="1:5" x14ac:dyDescent="0.3">
      <c r="A171" t="s">
        <v>201</v>
      </c>
      <c r="B171" t="s">
        <v>1065</v>
      </c>
      <c r="C171" s="18">
        <v>25060.19</v>
      </c>
      <c r="D171" s="11">
        <v>5394</v>
      </c>
      <c r="E171" s="38">
        <v>44036</v>
      </c>
    </row>
    <row r="172" spans="1:5" x14ac:dyDescent="0.3">
      <c r="B172" t="s">
        <v>1066</v>
      </c>
      <c r="C172" s="18">
        <v>20982.7</v>
      </c>
      <c r="D172" s="11">
        <v>3646</v>
      </c>
      <c r="E172" s="38">
        <v>44057</v>
      </c>
    </row>
    <row r="173" spans="1:5" x14ac:dyDescent="0.3">
      <c r="B173" t="s">
        <v>1067</v>
      </c>
      <c r="C173" s="18">
        <v>17441.29</v>
      </c>
      <c r="D173" s="11">
        <v>3010</v>
      </c>
      <c r="E173" s="38">
        <v>44120</v>
      </c>
    </row>
    <row r="174" spans="1:5" x14ac:dyDescent="0.3">
      <c r="B174" t="s">
        <v>1068</v>
      </c>
      <c r="C174" s="18">
        <v>16579.830000000002</v>
      </c>
      <c r="D174" s="11">
        <v>2911</v>
      </c>
      <c r="E174" s="38">
        <v>44022</v>
      </c>
    </row>
    <row r="175" spans="1:5" x14ac:dyDescent="0.3">
      <c r="B175" t="s">
        <v>1069</v>
      </c>
      <c r="C175" s="18">
        <v>8892.7199999999993</v>
      </c>
      <c r="D175" s="11">
        <v>1492</v>
      </c>
      <c r="E175" s="38">
        <v>44022</v>
      </c>
    </row>
    <row r="176" spans="1:5" x14ac:dyDescent="0.3">
      <c r="B176" t="s">
        <v>1070</v>
      </c>
      <c r="C176" s="18">
        <v>5916.02</v>
      </c>
      <c r="D176" s="11">
        <v>1134</v>
      </c>
      <c r="E176" s="38">
        <v>44134</v>
      </c>
    </row>
    <row r="177" spans="1:5" x14ac:dyDescent="0.3">
      <c r="B177" t="s">
        <v>1071</v>
      </c>
      <c r="C177" s="18">
        <v>5822.61</v>
      </c>
      <c r="D177" s="11">
        <v>984</v>
      </c>
      <c r="E177" s="38">
        <v>44120</v>
      </c>
    </row>
    <row r="178" spans="1:5" x14ac:dyDescent="0.3">
      <c r="B178" t="s">
        <v>1072</v>
      </c>
      <c r="C178" s="18">
        <v>4542.18</v>
      </c>
      <c r="D178" s="11">
        <v>755</v>
      </c>
      <c r="E178" s="38">
        <v>44015</v>
      </c>
    </row>
    <row r="179" spans="1:5" x14ac:dyDescent="0.3">
      <c r="B179" t="s">
        <v>1073</v>
      </c>
      <c r="C179" s="18">
        <v>3572.6</v>
      </c>
      <c r="D179" s="11">
        <v>649</v>
      </c>
      <c r="E179" s="38">
        <v>44036</v>
      </c>
    </row>
    <row r="180" spans="1:5" x14ac:dyDescent="0.3">
      <c r="B180" t="s">
        <v>1074</v>
      </c>
      <c r="C180" s="18">
        <v>2001</v>
      </c>
      <c r="D180" s="11">
        <v>664</v>
      </c>
      <c r="E180" s="38">
        <v>44064</v>
      </c>
    </row>
    <row r="181" spans="1:5" x14ac:dyDescent="0.3">
      <c r="B181" t="s">
        <v>1075</v>
      </c>
      <c r="C181" s="18">
        <v>1583</v>
      </c>
      <c r="D181" s="11">
        <v>343</v>
      </c>
      <c r="E181" s="38">
        <v>44008</v>
      </c>
    </row>
    <row r="182" spans="1:5" x14ac:dyDescent="0.3">
      <c r="B182" t="s">
        <v>1076</v>
      </c>
      <c r="C182" s="18">
        <v>1132.0999999999999</v>
      </c>
      <c r="D182" s="11">
        <v>197</v>
      </c>
      <c r="E182" s="38">
        <v>44029</v>
      </c>
    </row>
    <row r="183" spans="1:5" x14ac:dyDescent="0.3">
      <c r="B183" t="s">
        <v>1077</v>
      </c>
      <c r="C183" s="18">
        <v>895.5</v>
      </c>
      <c r="D183" s="11">
        <v>178</v>
      </c>
      <c r="E183" s="38">
        <v>44134</v>
      </c>
    </row>
    <row r="184" spans="1:5" x14ac:dyDescent="0.3">
      <c r="A184" t="s">
        <v>1078</v>
      </c>
      <c r="B184">
        <f>COUNTA(B171:B183)</f>
        <v>13</v>
      </c>
      <c r="C184" s="18">
        <v>114421.74</v>
      </c>
      <c r="D184" s="11">
        <v>21357</v>
      </c>
    </row>
    <row r="185" spans="1:5" x14ac:dyDescent="0.3">
      <c r="A185" t="s">
        <v>149</v>
      </c>
      <c r="B185" t="s">
        <v>1079</v>
      </c>
      <c r="C185" s="18">
        <v>42270.62</v>
      </c>
      <c r="D185" s="11">
        <v>9697</v>
      </c>
      <c r="E185" s="38">
        <v>43868</v>
      </c>
    </row>
    <row r="186" spans="1:5" x14ac:dyDescent="0.3">
      <c r="B186" t="s">
        <v>1080</v>
      </c>
      <c r="C186" s="18">
        <v>26213.8</v>
      </c>
      <c r="D186" s="11">
        <v>4529</v>
      </c>
      <c r="E186" s="38">
        <v>43868</v>
      </c>
    </row>
    <row r="187" spans="1:5" x14ac:dyDescent="0.3">
      <c r="B187" t="s">
        <v>1081</v>
      </c>
      <c r="C187" s="18">
        <v>14780.65</v>
      </c>
      <c r="D187" s="11">
        <v>2413</v>
      </c>
      <c r="E187" s="38">
        <v>43896</v>
      </c>
    </row>
    <row r="188" spans="1:5" x14ac:dyDescent="0.3">
      <c r="B188" t="s">
        <v>1082</v>
      </c>
      <c r="C188" s="18">
        <v>6985.13</v>
      </c>
      <c r="D188" s="11">
        <v>1377</v>
      </c>
      <c r="E188" s="38">
        <v>44099</v>
      </c>
    </row>
    <row r="189" spans="1:5" x14ac:dyDescent="0.3">
      <c r="B189" t="s">
        <v>1083</v>
      </c>
      <c r="C189" s="18">
        <v>5363.48</v>
      </c>
      <c r="D189" s="11">
        <v>683</v>
      </c>
      <c r="E189" s="38">
        <v>43819</v>
      </c>
    </row>
    <row r="190" spans="1:5" x14ac:dyDescent="0.3">
      <c r="A190" t="s">
        <v>1084</v>
      </c>
      <c r="B190">
        <f>COUNTA(B185:B189)</f>
        <v>5</v>
      </c>
      <c r="C190" s="18">
        <v>95613.680000000008</v>
      </c>
      <c r="D190" s="11">
        <v>18699</v>
      </c>
    </row>
    <row r="191" spans="1:5" x14ac:dyDescent="0.3">
      <c r="A191" t="s">
        <v>99</v>
      </c>
      <c r="B191" t="s">
        <v>1085</v>
      </c>
      <c r="C191" s="18">
        <v>87054.28</v>
      </c>
      <c r="D191" s="11">
        <v>18280</v>
      </c>
      <c r="E191" s="38">
        <v>44008</v>
      </c>
    </row>
    <row r="192" spans="1:5" x14ac:dyDescent="0.3">
      <c r="B192" t="s">
        <v>1086</v>
      </c>
      <c r="C192" s="18">
        <v>907</v>
      </c>
      <c r="D192" s="11">
        <v>148</v>
      </c>
      <c r="E192" s="38">
        <v>43196</v>
      </c>
    </row>
    <row r="193" spans="1:5" x14ac:dyDescent="0.3">
      <c r="A193" t="s">
        <v>1087</v>
      </c>
      <c r="B193">
        <f>COUNTA(B191:B192)</f>
        <v>2</v>
      </c>
      <c r="C193" s="18">
        <v>87961.279999999999</v>
      </c>
      <c r="D193" s="11">
        <v>18428</v>
      </c>
    </row>
    <row r="194" spans="1:5" x14ac:dyDescent="0.3">
      <c r="A194" t="s">
        <v>293</v>
      </c>
      <c r="B194" t="s">
        <v>1088</v>
      </c>
      <c r="C194" s="18">
        <v>12437</v>
      </c>
      <c r="D194" s="11">
        <v>2297</v>
      </c>
      <c r="E194" s="38">
        <v>44106</v>
      </c>
    </row>
    <row r="195" spans="1:5" x14ac:dyDescent="0.3">
      <c r="B195" t="s">
        <v>1089</v>
      </c>
      <c r="C195" s="18">
        <v>10235.42</v>
      </c>
      <c r="D195" s="11">
        <v>2161</v>
      </c>
      <c r="E195" s="38">
        <v>43847</v>
      </c>
    </row>
    <row r="196" spans="1:5" x14ac:dyDescent="0.3">
      <c r="B196" t="s">
        <v>1090</v>
      </c>
      <c r="C196" s="18">
        <v>8804.4</v>
      </c>
      <c r="D196" s="11">
        <v>1883</v>
      </c>
      <c r="E196" s="38">
        <v>43868</v>
      </c>
    </row>
    <row r="197" spans="1:5" x14ac:dyDescent="0.3">
      <c r="B197" t="s">
        <v>1091</v>
      </c>
      <c r="C197" s="18">
        <v>7789</v>
      </c>
      <c r="D197" s="11">
        <v>1359</v>
      </c>
      <c r="E197" s="38">
        <v>44050</v>
      </c>
    </row>
    <row r="198" spans="1:5" x14ac:dyDescent="0.3">
      <c r="B198" t="s">
        <v>1092</v>
      </c>
      <c r="C198" s="18">
        <v>4893</v>
      </c>
      <c r="D198" s="11">
        <v>1066</v>
      </c>
      <c r="E198" s="38">
        <v>43826</v>
      </c>
    </row>
    <row r="199" spans="1:5" x14ac:dyDescent="0.3">
      <c r="B199" t="s">
        <v>1093</v>
      </c>
      <c r="C199" s="18">
        <v>4765.93</v>
      </c>
      <c r="D199" s="11">
        <v>1110</v>
      </c>
      <c r="E199" s="38">
        <v>43889</v>
      </c>
    </row>
    <row r="200" spans="1:5" x14ac:dyDescent="0.3">
      <c r="B200" t="s">
        <v>1094</v>
      </c>
      <c r="C200" s="18">
        <v>3514</v>
      </c>
      <c r="D200" s="11">
        <v>690</v>
      </c>
      <c r="E200" s="38">
        <v>44057</v>
      </c>
    </row>
    <row r="201" spans="1:5" x14ac:dyDescent="0.3">
      <c r="B201" t="s">
        <v>1095</v>
      </c>
      <c r="C201" s="18">
        <v>3370.5</v>
      </c>
      <c r="D201" s="11">
        <v>757</v>
      </c>
      <c r="E201" s="38">
        <v>43875</v>
      </c>
    </row>
    <row r="202" spans="1:5" x14ac:dyDescent="0.3">
      <c r="B202" t="s">
        <v>1096</v>
      </c>
      <c r="C202" s="18">
        <v>3180</v>
      </c>
      <c r="D202" s="11">
        <v>811</v>
      </c>
      <c r="E202" s="38">
        <v>44106</v>
      </c>
    </row>
    <row r="203" spans="1:5" x14ac:dyDescent="0.3">
      <c r="B203" t="s">
        <v>1097</v>
      </c>
      <c r="C203" s="18">
        <v>2921</v>
      </c>
      <c r="D203" s="11">
        <v>584</v>
      </c>
      <c r="E203" s="38">
        <v>44132</v>
      </c>
    </row>
    <row r="204" spans="1:5" x14ac:dyDescent="0.3">
      <c r="B204" t="s">
        <v>1098</v>
      </c>
      <c r="C204" s="18">
        <v>2386</v>
      </c>
      <c r="D204" s="11">
        <v>463</v>
      </c>
      <c r="E204" s="38">
        <v>43791</v>
      </c>
    </row>
    <row r="205" spans="1:5" x14ac:dyDescent="0.3">
      <c r="B205" t="s">
        <v>1099</v>
      </c>
      <c r="C205" s="18">
        <v>2022.5</v>
      </c>
      <c r="D205" s="11">
        <v>373</v>
      </c>
      <c r="E205" s="38">
        <v>44064</v>
      </c>
    </row>
    <row r="206" spans="1:5" x14ac:dyDescent="0.3">
      <c r="B206" t="s">
        <v>1100</v>
      </c>
      <c r="C206" s="18">
        <v>737.5</v>
      </c>
      <c r="D206" s="11">
        <v>216</v>
      </c>
      <c r="E206" s="38">
        <v>43728</v>
      </c>
    </row>
    <row r="207" spans="1:5" x14ac:dyDescent="0.3">
      <c r="B207" t="s">
        <v>1101</v>
      </c>
      <c r="C207" s="18">
        <v>530</v>
      </c>
      <c r="D207" s="11">
        <v>126</v>
      </c>
      <c r="E207" s="38">
        <v>41936</v>
      </c>
    </row>
    <row r="208" spans="1:5" x14ac:dyDescent="0.3">
      <c r="B208" t="s">
        <v>1102</v>
      </c>
      <c r="C208" s="18">
        <v>343</v>
      </c>
      <c r="D208" s="11">
        <v>67</v>
      </c>
      <c r="E208" s="38">
        <v>43602</v>
      </c>
    </row>
    <row r="209" spans="1:5" x14ac:dyDescent="0.3">
      <c r="B209" t="s">
        <v>1103</v>
      </c>
      <c r="C209" s="18">
        <v>274</v>
      </c>
      <c r="D209" s="11">
        <v>59</v>
      </c>
      <c r="E209" s="38">
        <v>42804</v>
      </c>
    </row>
    <row r="210" spans="1:5" x14ac:dyDescent="0.3">
      <c r="B210" t="s">
        <v>1104</v>
      </c>
      <c r="C210" s="18">
        <v>255</v>
      </c>
      <c r="D210" s="11">
        <v>54</v>
      </c>
      <c r="E210" s="38">
        <v>43700</v>
      </c>
    </row>
    <row r="211" spans="1:5" x14ac:dyDescent="0.3">
      <c r="B211" t="s">
        <v>1105</v>
      </c>
      <c r="C211" s="18">
        <v>157</v>
      </c>
      <c r="D211" s="11">
        <v>30</v>
      </c>
      <c r="E211" s="38">
        <v>43469</v>
      </c>
    </row>
    <row r="212" spans="1:5" x14ac:dyDescent="0.3">
      <c r="B212" t="s">
        <v>1106</v>
      </c>
      <c r="C212" s="18">
        <v>135</v>
      </c>
      <c r="D212" s="11">
        <v>30</v>
      </c>
      <c r="E212" s="38">
        <v>43455</v>
      </c>
    </row>
    <row r="213" spans="1:5" x14ac:dyDescent="0.3">
      <c r="A213" t="s">
        <v>1107</v>
      </c>
      <c r="B213">
        <f>COUNTA(B194:B212)</f>
        <v>19</v>
      </c>
      <c r="C213" s="18">
        <v>68750.25</v>
      </c>
      <c r="D213" s="11">
        <v>14136</v>
      </c>
    </row>
    <row r="214" spans="1:5" x14ac:dyDescent="0.3">
      <c r="A214" t="s">
        <v>123</v>
      </c>
      <c r="B214" t="s">
        <v>1108</v>
      </c>
      <c r="C214" s="18">
        <v>61099.26</v>
      </c>
      <c r="D214" s="11">
        <v>11172</v>
      </c>
      <c r="E214" s="38">
        <v>44008</v>
      </c>
    </row>
    <row r="215" spans="1:5" x14ac:dyDescent="0.3">
      <c r="A215" t="s">
        <v>1109</v>
      </c>
      <c r="B215">
        <f>COUNTA(B214)</f>
        <v>1</v>
      </c>
      <c r="C215" s="18">
        <v>61099.26</v>
      </c>
      <c r="D215" s="11">
        <v>11172</v>
      </c>
    </row>
    <row r="216" spans="1:5" x14ac:dyDescent="0.3">
      <c r="A216" t="s">
        <v>1110</v>
      </c>
      <c r="B216" t="s">
        <v>1111</v>
      </c>
      <c r="C216" s="18">
        <v>28621.66</v>
      </c>
      <c r="D216" s="11">
        <v>4722</v>
      </c>
      <c r="E216" s="38">
        <v>43798</v>
      </c>
    </row>
    <row r="217" spans="1:5" x14ac:dyDescent="0.3">
      <c r="B217" t="s">
        <v>1112</v>
      </c>
      <c r="C217" s="18">
        <v>14493.69</v>
      </c>
      <c r="D217" s="11">
        <v>2526</v>
      </c>
      <c r="E217" s="38">
        <v>43889</v>
      </c>
    </row>
    <row r="218" spans="1:5" x14ac:dyDescent="0.3">
      <c r="B218" t="s">
        <v>1113</v>
      </c>
      <c r="C218" s="18">
        <v>8347</v>
      </c>
      <c r="D218" s="11">
        <v>1616</v>
      </c>
      <c r="E218" s="38">
        <v>43826</v>
      </c>
    </row>
    <row r="219" spans="1:5" x14ac:dyDescent="0.3">
      <c r="B219" t="s">
        <v>1114</v>
      </c>
      <c r="C219" s="18">
        <v>1148.2</v>
      </c>
      <c r="D219" s="11">
        <v>179</v>
      </c>
      <c r="E219" s="38">
        <v>43805</v>
      </c>
    </row>
    <row r="220" spans="1:5" x14ac:dyDescent="0.3">
      <c r="B220" t="s">
        <v>1115</v>
      </c>
      <c r="C220" s="18">
        <v>324</v>
      </c>
      <c r="D220" s="11">
        <v>60</v>
      </c>
      <c r="E220" s="38">
        <v>43168</v>
      </c>
    </row>
    <row r="221" spans="1:5" x14ac:dyDescent="0.3">
      <c r="A221" t="s">
        <v>1116</v>
      </c>
      <c r="B221">
        <f>COUNTA(B216:B220)</f>
        <v>5</v>
      </c>
      <c r="C221" s="18">
        <v>52934.55</v>
      </c>
      <c r="D221" s="11">
        <v>9103</v>
      </c>
    </row>
    <row r="222" spans="1:5" x14ac:dyDescent="0.3">
      <c r="A222" t="s">
        <v>138</v>
      </c>
      <c r="B222" t="s">
        <v>1117</v>
      </c>
      <c r="C222" s="18">
        <v>52650.47</v>
      </c>
      <c r="D222" s="11">
        <v>10824</v>
      </c>
      <c r="E222" s="38">
        <v>43875</v>
      </c>
    </row>
    <row r="223" spans="1:5" x14ac:dyDescent="0.3">
      <c r="A223" t="s">
        <v>1118</v>
      </c>
      <c r="B223">
        <f>COUNTA(B222)</f>
        <v>1</v>
      </c>
      <c r="C223" s="18">
        <v>52650.47</v>
      </c>
      <c r="D223" s="11">
        <v>10824</v>
      </c>
    </row>
    <row r="224" spans="1:5" x14ac:dyDescent="0.3">
      <c r="A224" t="s">
        <v>220</v>
      </c>
      <c r="B224" t="s">
        <v>1119</v>
      </c>
      <c r="C224" s="18">
        <v>22074.240000000002</v>
      </c>
      <c r="D224" s="11">
        <v>4896</v>
      </c>
      <c r="E224" s="38">
        <v>43840</v>
      </c>
    </row>
    <row r="225" spans="1:5" x14ac:dyDescent="0.3">
      <c r="B225" t="s">
        <v>1120</v>
      </c>
      <c r="C225" s="18">
        <v>7577</v>
      </c>
      <c r="D225" s="11">
        <v>1513</v>
      </c>
      <c r="E225" s="38">
        <v>43896</v>
      </c>
    </row>
    <row r="226" spans="1:5" x14ac:dyDescent="0.3">
      <c r="B226" t="s">
        <v>1121</v>
      </c>
      <c r="C226" s="18">
        <v>4078</v>
      </c>
      <c r="D226" s="11">
        <v>880</v>
      </c>
      <c r="E226" s="38">
        <v>43868</v>
      </c>
    </row>
    <row r="227" spans="1:5" x14ac:dyDescent="0.3">
      <c r="B227" t="s">
        <v>1122</v>
      </c>
      <c r="C227" s="18">
        <v>2945</v>
      </c>
      <c r="D227" s="11">
        <v>583</v>
      </c>
      <c r="E227" s="38">
        <v>44064</v>
      </c>
    </row>
    <row r="228" spans="1:5" x14ac:dyDescent="0.3">
      <c r="B228" t="s">
        <v>1123</v>
      </c>
      <c r="C228" s="18">
        <v>321</v>
      </c>
      <c r="D228" s="11">
        <v>60</v>
      </c>
      <c r="E228" s="38">
        <v>43721</v>
      </c>
    </row>
    <row r="229" spans="1:5" x14ac:dyDescent="0.3">
      <c r="B229" t="s">
        <v>1124</v>
      </c>
      <c r="C229" s="18">
        <v>297</v>
      </c>
      <c r="D229" s="11">
        <v>48</v>
      </c>
      <c r="E229" s="38">
        <v>43531</v>
      </c>
    </row>
    <row r="230" spans="1:5" x14ac:dyDescent="0.3">
      <c r="B230" t="s">
        <v>1125</v>
      </c>
      <c r="C230" s="18">
        <v>57</v>
      </c>
      <c r="D230" s="11">
        <v>19</v>
      </c>
      <c r="E230" s="38">
        <v>43644</v>
      </c>
    </row>
    <row r="231" spans="1:5" x14ac:dyDescent="0.3">
      <c r="B231" t="s">
        <v>1126</v>
      </c>
      <c r="C231" s="18">
        <v>45</v>
      </c>
      <c r="D231" s="11">
        <v>15</v>
      </c>
      <c r="E231" s="38">
        <v>43707</v>
      </c>
    </row>
    <row r="232" spans="1:5" x14ac:dyDescent="0.3">
      <c r="B232" t="s">
        <v>1127</v>
      </c>
      <c r="C232" s="18">
        <v>6</v>
      </c>
      <c r="D232" s="11">
        <v>2</v>
      </c>
      <c r="E232" s="38">
        <v>43609</v>
      </c>
    </row>
    <row r="233" spans="1:5" x14ac:dyDescent="0.3">
      <c r="A233" t="s">
        <v>1128</v>
      </c>
      <c r="B233">
        <f>COUNTA(B224:B232)</f>
        <v>9</v>
      </c>
      <c r="C233" s="18">
        <v>37400.240000000005</v>
      </c>
      <c r="D233" s="11">
        <v>8016</v>
      </c>
    </row>
    <row r="234" spans="1:5" x14ac:dyDescent="0.3">
      <c r="A234" t="s">
        <v>231</v>
      </c>
      <c r="B234" t="s">
        <v>1129</v>
      </c>
      <c r="C234" s="18">
        <v>20449.830000000002</v>
      </c>
      <c r="D234" s="11">
        <v>4263</v>
      </c>
      <c r="E234" s="38">
        <v>43833</v>
      </c>
    </row>
    <row r="235" spans="1:5" x14ac:dyDescent="0.3">
      <c r="B235" t="s">
        <v>1130</v>
      </c>
      <c r="C235" s="18">
        <v>4456.0600000000004</v>
      </c>
      <c r="D235" s="11">
        <v>952</v>
      </c>
      <c r="E235" s="38">
        <v>43987</v>
      </c>
    </row>
    <row r="236" spans="1:5" x14ac:dyDescent="0.3">
      <c r="B236" t="s">
        <v>1131</v>
      </c>
      <c r="C236" s="18">
        <v>3141.33</v>
      </c>
      <c r="D236" s="11">
        <v>674</v>
      </c>
      <c r="E236" s="38">
        <v>43987</v>
      </c>
    </row>
    <row r="237" spans="1:5" x14ac:dyDescent="0.3">
      <c r="B237" t="s">
        <v>1132</v>
      </c>
      <c r="C237" s="18">
        <v>2191.5</v>
      </c>
      <c r="D237" s="11">
        <v>461</v>
      </c>
      <c r="E237" s="38">
        <v>44011</v>
      </c>
    </row>
    <row r="238" spans="1:5" x14ac:dyDescent="0.3">
      <c r="B238" t="s">
        <v>1133</v>
      </c>
      <c r="C238" s="18">
        <v>988</v>
      </c>
      <c r="D238" s="11">
        <v>255</v>
      </c>
      <c r="E238" s="38">
        <v>43987</v>
      </c>
    </row>
    <row r="239" spans="1:5" x14ac:dyDescent="0.3">
      <c r="B239" t="s">
        <v>1134</v>
      </c>
      <c r="C239" s="18">
        <v>805</v>
      </c>
      <c r="D239" s="11">
        <v>194</v>
      </c>
      <c r="E239" s="38">
        <v>43987</v>
      </c>
    </row>
    <row r="240" spans="1:5" x14ac:dyDescent="0.3">
      <c r="B240" t="s">
        <v>1135</v>
      </c>
      <c r="C240" s="18">
        <v>768</v>
      </c>
      <c r="D240" s="11">
        <v>235</v>
      </c>
      <c r="E240" s="38">
        <v>43987</v>
      </c>
    </row>
    <row r="241" spans="2:5" x14ac:dyDescent="0.3">
      <c r="B241" t="s">
        <v>1136</v>
      </c>
      <c r="C241" s="18">
        <v>620.5</v>
      </c>
      <c r="D241" s="11">
        <v>149</v>
      </c>
      <c r="E241" s="38">
        <v>43987</v>
      </c>
    </row>
    <row r="242" spans="2:5" x14ac:dyDescent="0.3">
      <c r="B242" t="s">
        <v>1137</v>
      </c>
      <c r="C242" s="18">
        <v>528</v>
      </c>
      <c r="D242" s="11">
        <v>123</v>
      </c>
      <c r="E242" s="38">
        <v>43987</v>
      </c>
    </row>
    <row r="243" spans="2:5" x14ac:dyDescent="0.3">
      <c r="B243" t="s">
        <v>1138</v>
      </c>
      <c r="C243" s="18">
        <v>512.70000000000005</v>
      </c>
      <c r="D243" s="11">
        <v>114</v>
      </c>
      <c r="E243" s="38">
        <v>43987</v>
      </c>
    </row>
    <row r="244" spans="2:5" x14ac:dyDescent="0.3">
      <c r="B244" t="s">
        <v>1139</v>
      </c>
      <c r="C244" s="18">
        <v>378</v>
      </c>
      <c r="D244" s="11">
        <v>113</v>
      </c>
      <c r="E244" s="38">
        <v>43574</v>
      </c>
    </row>
    <row r="245" spans="2:5" x14ac:dyDescent="0.3">
      <c r="B245" t="s">
        <v>1140</v>
      </c>
      <c r="C245" s="18">
        <v>198.5</v>
      </c>
      <c r="D245" s="11">
        <v>61</v>
      </c>
      <c r="E245" s="38">
        <v>43997</v>
      </c>
    </row>
    <row r="246" spans="2:5" x14ac:dyDescent="0.3">
      <c r="B246" t="s">
        <v>1141</v>
      </c>
      <c r="C246" s="18">
        <v>175</v>
      </c>
      <c r="D246" s="11">
        <v>42</v>
      </c>
      <c r="E246" s="38">
        <v>44043</v>
      </c>
    </row>
    <row r="247" spans="2:5" x14ac:dyDescent="0.3">
      <c r="B247" t="s">
        <v>1142</v>
      </c>
      <c r="C247" s="18">
        <v>148</v>
      </c>
      <c r="D247" s="11">
        <v>42</v>
      </c>
      <c r="E247" s="38">
        <v>43560</v>
      </c>
    </row>
    <row r="248" spans="2:5" x14ac:dyDescent="0.3">
      <c r="B248" t="s">
        <v>1143</v>
      </c>
      <c r="C248" s="18">
        <v>140</v>
      </c>
      <c r="D248" s="11">
        <v>56</v>
      </c>
      <c r="E248" s="38">
        <v>43189</v>
      </c>
    </row>
    <row r="249" spans="2:5" x14ac:dyDescent="0.3">
      <c r="B249" t="s">
        <v>1144</v>
      </c>
      <c r="C249" s="18">
        <v>130</v>
      </c>
      <c r="D249" s="11">
        <v>65</v>
      </c>
      <c r="E249" s="38">
        <v>42832</v>
      </c>
    </row>
    <row r="250" spans="2:5" x14ac:dyDescent="0.3">
      <c r="B250" t="s">
        <v>1145</v>
      </c>
      <c r="C250" s="18">
        <v>115</v>
      </c>
      <c r="D250" s="11">
        <v>35</v>
      </c>
      <c r="E250" s="38">
        <v>44011</v>
      </c>
    </row>
    <row r="251" spans="2:5" x14ac:dyDescent="0.3">
      <c r="B251" t="s">
        <v>1146</v>
      </c>
      <c r="C251" s="18">
        <v>96</v>
      </c>
      <c r="D251" s="11">
        <v>24</v>
      </c>
      <c r="E251" s="38">
        <v>42832</v>
      </c>
    </row>
    <row r="252" spans="2:5" x14ac:dyDescent="0.3">
      <c r="B252" t="s">
        <v>1147</v>
      </c>
      <c r="C252" s="18">
        <v>76</v>
      </c>
      <c r="D252" s="11">
        <v>22</v>
      </c>
      <c r="E252" s="38">
        <v>44029</v>
      </c>
    </row>
    <row r="253" spans="2:5" x14ac:dyDescent="0.3">
      <c r="B253" t="s">
        <v>1148</v>
      </c>
      <c r="C253" s="18">
        <v>73</v>
      </c>
      <c r="D253" s="11">
        <v>23</v>
      </c>
      <c r="E253" s="38">
        <v>44015</v>
      </c>
    </row>
    <row r="254" spans="2:5" x14ac:dyDescent="0.3">
      <c r="B254" t="s">
        <v>1149</v>
      </c>
      <c r="C254" s="18">
        <v>66</v>
      </c>
      <c r="D254" s="11">
        <v>21</v>
      </c>
      <c r="E254" s="38">
        <v>43560</v>
      </c>
    </row>
    <row r="255" spans="2:5" x14ac:dyDescent="0.3">
      <c r="B255" t="s">
        <v>1150</v>
      </c>
      <c r="C255" s="18">
        <v>63</v>
      </c>
      <c r="D255" s="11">
        <v>21</v>
      </c>
      <c r="E255" s="38">
        <v>43560</v>
      </c>
    </row>
    <row r="256" spans="2:5" x14ac:dyDescent="0.3">
      <c r="B256" t="s">
        <v>1151</v>
      </c>
      <c r="C256" s="18">
        <v>58</v>
      </c>
      <c r="D256" s="11">
        <v>20</v>
      </c>
      <c r="E256" s="38">
        <v>42832</v>
      </c>
    </row>
    <row r="257" spans="1:5" x14ac:dyDescent="0.3">
      <c r="B257" t="s">
        <v>1152</v>
      </c>
      <c r="C257" s="18">
        <v>43.5</v>
      </c>
      <c r="D257" s="11">
        <v>12</v>
      </c>
      <c r="E257" s="38">
        <v>43987</v>
      </c>
    </row>
    <row r="258" spans="1:5" x14ac:dyDescent="0.3">
      <c r="B258" t="s">
        <v>1153</v>
      </c>
      <c r="C258" s="18">
        <v>10</v>
      </c>
      <c r="D258" s="11">
        <v>2</v>
      </c>
      <c r="E258" s="38">
        <v>44057</v>
      </c>
    </row>
    <row r="259" spans="1:5" x14ac:dyDescent="0.3">
      <c r="A259" t="s">
        <v>1154</v>
      </c>
      <c r="B259">
        <f>COUNTA(B234:B258)</f>
        <v>25</v>
      </c>
      <c r="C259" s="18">
        <v>36230.920000000006</v>
      </c>
      <c r="D259" s="11">
        <v>7979</v>
      </c>
    </row>
    <row r="260" spans="1:5" x14ac:dyDescent="0.3">
      <c r="A260" t="s">
        <v>176</v>
      </c>
      <c r="B260" t="s">
        <v>1155</v>
      </c>
      <c r="C260" s="18">
        <v>32943.870000000003</v>
      </c>
      <c r="D260" s="11">
        <v>6193</v>
      </c>
      <c r="E260" s="38">
        <v>43882</v>
      </c>
    </row>
    <row r="261" spans="1:5" x14ac:dyDescent="0.3">
      <c r="A261" t="s">
        <v>1156</v>
      </c>
      <c r="B261">
        <f>COUNTA(B260)</f>
        <v>1</v>
      </c>
      <c r="C261" s="18">
        <v>32943.870000000003</v>
      </c>
      <c r="D261" s="11">
        <v>6193</v>
      </c>
    </row>
    <row r="262" spans="1:5" x14ac:dyDescent="0.3">
      <c r="A262" t="s">
        <v>228</v>
      </c>
      <c r="B262" t="s">
        <v>1157</v>
      </c>
      <c r="C262" s="18">
        <v>20923</v>
      </c>
      <c r="D262" s="11">
        <v>4429</v>
      </c>
      <c r="E262" s="38">
        <v>44085</v>
      </c>
    </row>
    <row r="263" spans="1:5" x14ac:dyDescent="0.3">
      <c r="B263" t="s">
        <v>1158</v>
      </c>
      <c r="C263" s="18">
        <v>8633.17</v>
      </c>
      <c r="D263" s="11">
        <v>1635</v>
      </c>
      <c r="E263" s="38">
        <v>43812</v>
      </c>
    </row>
    <row r="264" spans="1:5" x14ac:dyDescent="0.3">
      <c r="A264" t="s">
        <v>1159</v>
      </c>
      <c r="B264">
        <f>COUNTA(B262:B263)</f>
        <v>2</v>
      </c>
      <c r="C264" s="18">
        <v>29556.17</v>
      </c>
      <c r="D264" s="11">
        <v>6064</v>
      </c>
    </row>
    <row r="265" spans="1:5" x14ac:dyDescent="0.3">
      <c r="A265" t="s">
        <v>258</v>
      </c>
      <c r="B265" t="s">
        <v>1160</v>
      </c>
      <c r="C265" s="18">
        <v>17364</v>
      </c>
      <c r="D265" s="11">
        <v>3086</v>
      </c>
      <c r="E265" s="38">
        <v>44071</v>
      </c>
    </row>
    <row r="266" spans="1:5" x14ac:dyDescent="0.3">
      <c r="A266" t="s">
        <v>1161</v>
      </c>
      <c r="B266">
        <f>COUNTA(B265)</f>
        <v>1</v>
      </c>
      <c r="C266" s="18">
        <v>17364</v>
      </c>
      <c r="D266" s="11">
        <v>3086</v>
      </c>
    </row>
    <row r="267" spans="1:5" x14ac:dyDescent="0.3">
      <c r="A267" t="s">
        <v>297</v>
      </c>
      <c r="B267" t="s">
        <v>1162</v>
      </c>
      <c r="C267" s="18">
        <v>12304.6</v>
      </c>
      <c r="D267" s="11">
        <v>2902</v>
      </c>
      <c r="E267" s="38">
        <v>43888</v>
      </c>
    </row>
    <row r="268" spans="1:5" x14ac:dyDescent="0.3">
      <c r="A268" t="s">
        <v>1163</v>
      </c>
      <c r="B268">
        <f>COUNTA(B267)</f>
        <v>1</v>
      </c>
      <c r="C268" s="18">
        <v>12304.6</v>
      </c>
      <c r="D268" s="11">
        <v>2902</v>
      </c>
    </row>
    <row r="269" spans="1:5" x14ac:dyDescent="0.3">
      <c r="A269" t="s">
        <v>350</v>
      </c>
      <c r="B269" t="s">
        <v>1164</v>
      </c>
      <c r="C269" s="18">
        <v>5595</v>
      </c>
      <c r="D269" s="11">
        <v>1369</v>
      </c>
      <c r="E269" s="38">
        <v>44071</v>
      </c>
    </row>
    <row r="270" spans="1:5" x14ac:dyDescent="0.3">
      <c r="B270" t="s">
        <v>1165</v>
      </c>
      <c r="C270" s="18">
        <v>2109</v>
      </c>
      <c r="D270" s="11">
        <v>717</v>
      </c>
      <c r="E270" s="38">
        <v>43763</v>
      </c>
    </row>
    <row r="271" spans="1:5" x14ac:dyDescent="0.3">
      <c r="B271" t="s">
        <v>1166</v>
      </c>
      <c r="C271" s="18">
        <v>1634</v>
      </c>
      <c r="D271" s="11">
        <v>409</v>
      </c>
      <c r="E271" s="38">
        <v>43896</v>
      </c>
    </row>
    <row r="272" spans="1:5" x14ac:dyDescent="0.3">
      <c r="B272" t="s">
        <v>1167</v>
      </c>
      <c r="C272" s="18">
        <v>1382</v>
      </c>
      <c r="D272" s="11">
        <v>442</v>
      </c>
      <c r="E272" s="38">
        <v>43707</v>
      </c>
    </row>
    <row r="273" spans="1:5" x14ac:dyDescent="0.3">
      <c r="B273" t="s">
        <v>1168</v>
      </c>
      <c r="C273" s="18">
        <v>521</v>
      </c>
      <c r="D273" s="11">
        <v>221</v>
      </c>
      <c r="E273" s="38">
        <v>44071</v>
      </c>
    </row>
    <row r="274" spans="1:5" x14ac:dyDescent="0.3">
      <c r="A274" t="s">
        <v>1169</v>
      </c>
      <c r="B274">
        <f>COUNTA(B269:B273)</f>
        <v>5</v>
      </c>
      <c r="C274" s="18">
        <v>11241</v>
      </c>
      <c r="D274" s="11">
        <v>3158</v>
      </c>
    </row>
    <row r="275" spans="1:5" x14ac:dyDescent="0.3">
      <c r="A275" t="s">
        <v>340</v>
      </c>
      <c r="B275" t="s">
        <v>1170</v>
      </c>
      <c r="C275" s="18">
        <v>6352.8</v>
      </c>
      <c r="D275" s="11">
        <v>2420</v>
      </c>
      <c r="E275" s="38">
        <v>44113</v>
      </c>
    </row>
    <row r="276" spans="1:5" x14ac:dyDescent="0.3">
      <c r="B276" t="s">
        <v>1171</v>
      </c>
      <c r="C276" s="18">
        <v>1767.25</v>
      </c>
      <c r="D276" s="11">
        <v>482</v>
      </c>
      <c r="E276" s="38">
        <v>43894</v>
      </c>
    </row>
    <row r="277" spans="1:5" x14ac:dyDescent="0.3">
      <c r="B277" t="s">
        <v>1172</v>
      </c>
      <c r="C277" s="18">
        <v>73</v>
      </c>
      <c r="D277" s="11">
        <v>18</v>
      </c>
      <c r="E277" s="38">
        <v>43987</v>
      </c>
    </row>
    <row r="278" spans="1:5" x14ac:dyDescent="0.3">
      <c r="A278" t="s">
        <v>1173</v>
      </c>
      <c r="B278">
        <f>COUNTA(B275:B277)</f>
        <v>3</v>
      </c>
      <c r="C278" s="18">
        <v>8193.0499999999993</v>
      </c>
      <c r="D278" s="11">
        <v>2920</v>
      </c>
    </row>
    <row r="279" spans="1:5" x14ac:dyDescent="0.3">
      <c r="A279" t="s">
        <v>334</v>
      </c>
      <c r="B279" t="s">
        <v>1174</v>
      </c>
      <c r="C279" s="18">
        <v>7012.28</v>
      </c>
      <c r="D279" s="11">
        <v>1586</v>
      </c>
      <c r="E279" s="38">
        <v>44029</v>
      </c>
    </row>
    <row r="280" spans="1:5" x14ac:dyDescent="0.3">
      <c r="A280" t="s">
        <v>1175</v>
      </c>
      <c r="B280">
        <f>COUNTA(B279)</f>
        <v>1</v>
      </c>
      <c r="C280" s="18">
        <v>7012.28</v>
      </c>
      <c r="D280" s="11">
        <v>1586</v>
      </c>
    </row>
    <row r="281" spans="1:5" x14ac:dyDescent="0.3">
      <c r="A281" t="s">
        <v>480</v>
      </c>
      <c r="B281" t="s">
        <v>1176</v>
      </c>
      <c r="C281" s="18">
        <v>1140</v>
      </c>
      <c r="D281" s="11">
        <v>377</v>
      </c>
      <c r="E281" s="38">
        <v>43435</v>
      </c>
    </row>
    <row r="282" spans="1:5" x14ac:dyDescent="0.3">
      <c r="B282" t="s">
        <v>1177</v>
      </c>
      <c r="C282" s="18">
        <v>976</v>
      </c>
      <c r="D282" s="11">
        <v>420</v>
      </c>
      <c r="E282" s="38">
        <v>44080</v>
      </c>
    </row>
    <row r="283" spans="1:5" x14ac:dyDescent="0.3">
      <c r="B283" t="s">
        <v>1178</v>
      </c>
      <c r="C283" s="18">
        <v>864</v>
      </c>
      <c r="D283" s="11">
        <v>303</v>
      </c>
      <c r="E283" s="38">
        <v>42988</v>
      </c>
    </row>
    <row r="284" spans="1:5" x14ac:dyDescent="0.3">
      <c r="B284" t="s">
        <v>1179</v>
      </c>
      <c r="C284" s="18">
        <v>863</v>
      </c>
      <c r="D284" s="11">
        <v>249</v>
      </c>
      <c r="E284" s="38">
        <v>43792</v>
      </c>
    </row>
    <row r="285" spans="1:5" x14ac:dyDescent="0.3">
      <c r="B285" t="s">
        <v>1180</v>
      </c>
      <c r="C285" s="18">
        <v>772</v>
      </c>
      <c r="D285" s="11">
        <v>218</v>
      </c>
      <c r="E285" s="38">
        <v>42654</v>
      </c>
    </row>
    <row r="286" spans="1:5" x14ac:dyDescent="0.3">
      <c r="B286" t="s">
        <v>1181</v>
      </c>
      <c r="C286" s="18">
        <v>711</v>
      </c>
      <c r="D286" s="11">
        <v>281</v>
      </c>
      <c r="E286" s="38">
        <v>42721</v>
      </c>
    </row>
    <row r="287" spans="1:5" x14ac:dyDescent="0.3">
      <c r="B287" t="s">
        <v>1182</v>
      </c>
      <c r="C287" s="18">
        <v>454</v>
      </c>
      <c r="D287" s="11">
        <v>185</v>
      </c>
      <c r="E287" s="38">
        <v>43379</v>
      </c>
    </row>
    <row r="288" spans="1:5" x14ac:dyDescent="0.3">
      <c r="B288" t="s">
        <v>1183</v>
      </c>
      <c r="C288" s="18">
        <v>339</v>
      </c>
      <c r="D288" s="11">
        <v>101</v>
      </c>
      <c r="E288" s="38">
        <v>44114</v>
      </c>
    </row>
    <row r="289" spans="1:5" x14ac:dyDescent="0.3">
      <c r="B289" t="s">
        <v>1184</v>
      </c>
      <c r="C289" s="18">
        <v>318</v>
      </c>
      <c r="D289" s="11">
        <v>159</v>
      </c>
      <c r="E289" s="38">
        <v>42301</v>
      </c>
    </row>
    <row r="290" spans="1:5" x14ac:dyDescent="0.3">
      <c r="B290" t="s">
        <v>1185</v>
      </c>
      <c r="C290" s="18">
        <v>75</v>
      </c>
      <c r="D290" s="11">
        <v>25</v>
      </c>
      <c r="E290" s="38">
        <v>42028</v>
      </c>
    </row>
    <row r="291" spans="1:5" x14ac:dyDescent="0.3">
      <c r="A291" t="s">
        <v>1186</v>
      </c>
      <c r="B291">
        <f>COUNTA(B281:B290)</f>
        <v>10</v>
      </c>
      <c r="C291" s="18">
        <v>6512</v>
      </c>
      <c r="D291" s="11">
        <v>2318</v>
      </c>
    </row>
    <row r="292" spans="1:5" x14ac:dyDescent="0.3">
      <c r="A292" t="s">
        <v>375</v>
      </c>
      <c r="B292" t="s">
        <v>1187</v>
      </c>
      <c r="C292" s="18">
        <v>4537.16</v>
      </c>
      <c r="D292" s="11">
        <v>793</v>
      </c>
      <c r="E292" s="38">
        <v>43756</v>
      </c>
    </row>
    <row r="293" spans="1:5" x14ac:dyDescent="0.3">
      <c r="A293" t="s">
        <v>1188</v>
      </c>
      <c r="B293">
        <f>COUNTA(B292)</f>
        <v>1</v>
      </c>
      <c r="C293" s="18">
        <v>4537.16</v>
      </c>
      <c r="D293" s="11">
        <v>793</v>
      </c>
    </row>
    <row r="294" spans="1:5" x14ac:dyDescent="0.3">
      <c r="A294" t="s">
        <v>403</v>
      </c>
      <c r="B294" t="s">
        <v>1189</v>
      </c>
      <c r="C294" s="18">
        <v>3197.69</v>
      </c>
      <c r="D294" s="11">
        <v>758</v>
      </c>
      <c r="E294" s="38">
        <v>44092</v>
      </c>
    </row>
    <row r="295" spans="1:5" x14ac:dyDescent="0.3">
      <c r="A295" t="s">
        <v>1190</v>
      </c>
      <c r="B295">
        <f>COUNTA(B294)</f>
        <v>1</v>
      </c>
      <c r="C295" s="18">
        <v>3197.69</v>
      </c>
      <c r="D295" s="11">
        <v>758</v>
      </c>
    </row>
    <row r="296" spans="1:5" x14ac:dyDescent="0.3">
      <c r="A296" t="s">
        <v>449</v>
      </c>
      <c r="B296" t="s">
        <v>1191</v>
      </c>
      <c r="C296" s="18">
        <v>1938</v>
      </c>
      <c r="D296" s="11">
        <v>407</v>
      </c>
      <c r="E296" s="38">
        <v>43798</v>
      </c>
    </row>
    <row r="297" spans="1:5" x14ac:dyDescent="0.3">
      <c r="A297" t="s">
        <v>1192</v>
      </c>
      <c r="B297">
        <f>COUNTA(B296)</f>
        <v>1</v>
      </c>
      <c r="C297" s="18">
        <v>1938</v>
      </c>
      <c r="D297" s="11">
        <v>407</v>
      </c>
    </row>
    <row r="298" spans="1:5" x14ac:dyDescent="0.3">
      <c r="A298" t="s">
        <v>520</v>
      </c>
      <c r="B298" t="s">
        <v>1193</v>
      </c>
      <c r="C298" s="18">
        <v>722.5</v>
      </c>
      <c r="D298" s="11">
        <v>173</v>
      </c>
      <c r="E298" s="38">
        <v>44043</v>
      </c>
    </row>
    <row r="299" spans="1:5" x14ac:dyDescent="0.3">
      <c r="B299" t="s">
        <v>1194</v>
      </c>
      <c r="C299" s="18">
        <v>651.5</v>
      </c>
      <c r="D299" s="11">
        <v>153</v>
      </c>
      <c r="E299" s="38">
        <v>44064</v>
      </c>
    </row>
    <row r="300" spans="1:5" x14ac:dyDescent="0.3">
      <c r="A300" t="s">
        <v>1195</v>
      </c>
      <c r="B300">
        <f>COUNTA(B298:B299)</f>
        <v>2</v>
      </c>
      <c r="C300" s="18">
        <v>1374</v>
      </c>
      <c r="D300" s="11">
        <v>326</v>
      </c>
    </row>
    <row r="301" spans="1:5" x14ac:dyDescent="0.3">
      <c r="A301" t="s">
        <v>522</v>
      </c>
      <c r="B301" t="s">
        <v>1196</v>
      </c>
      <c r="C301" s="18">
        <v>716.01</v>
      </c>
      <c r="D301" s="11">
        <v>295</v>
      </c>
      <c r="E301" s="38">
        <v>44078</v>
      </c>
    </row>
    <row r="302" spans="1:5" x14ac:dyDescent="0.3">
      <c r="B302" t="s">
        <v>1197</v>
      </c>
      <c r="C302" s="18">
        <v>383.13</v>
      </c>
      <c r="D302" s="11">
        <v>93</v>
      </c>
      <c r="E302" s="38">
        <v>44078</v>
      </c>
    </row>
    <row r="303" spans="1:5" x14ac:dyDescent="0.3">
      <c r="A303" t="s">
        <v>1198</v>
      </c>
      <c r="B303">
        <f>COUNTA(B301:B302)</f>
        <v>2</v>
      </c>
      <c r="C303" s="18">
        <v>1099.1399999999999</v>
      </c>
      <c r="D303" s="11">
        <v>388</v>
      </c>
    </row>
    <row r="304" spans="1:5" x14ac:dyDescent="0.3">
      <c r="A304" t="s">
        <v>492</v>
      </c>
      <c r="B304" t="s">
        <v>1199</v>
      </c>
      <c r="C304" s="18">
        <v>927.1</v>
      </c>
      <c r="D304" s="11">
        <v>229</v>
      </c>
      <c r="E304" s="38">
        <v>44099</v>
      </c>
    </row>
    <row r="305" spans="1:5" x14ac:dyDescent="0.3">
      <c r="A305" t="s">
        <v>1200</v>
      </c>
      <c r="B305">
        <f>COUNTA(B304)</f>
        <v>1</v>
      </c>
      <c r="C305" s="18">
        <v>927.1</v>
      </c>
      <c r="D305" s="11">
        <v>229</v>
      </c>
    </row>
    <row r="306" spans="1:5" x14ac:dyDescent="0.3">
      <c r="A306" t="s">
        <v>1201</v>
      </c>
      <c r="B306" t="s">
        <v>1202</v>
      </c>
      <c r="C306" s="18">
        <v>647</v>
      </c>
      <c r="D306" s="11">
        <v>279</v>
      </c>
      <c r="E306" s="38">
        <v>41544</v>
      </c>
    </row>
    <row r="307" spans="1:5" x14ac:dyDescent="0.3">
      <c r="A307" t="s">
        <v>1203</v>
      </c>
      <c r="B307">
        <f>COUNTA(B306)</f>
        <v>1</v>
      </c>
      <c r="C307" s="18">
        <v>647</v>
      </c>
      <c r="D307" s="11">
        <v>279</v>
      </c>
    </row>
    <row r="308" spans="1:5" x14ac:dyDescent="0.3">
      <c r="A308" t="s">
        <v>592</v>
      </c>
      <c r="B308" t="s">
        <v>1204</v>
      </c>
      <c r="C308" s="18">
        <v>210</v>
      </c>
      <c r="D308" s="11">
        <v>69</v>
      </c>
      <c r="E308" s="38">
        <v>43189</v>
      </c>
    </row>
    <row r="309" spans="1:5" x14ac:dyDescent="0.3">
      <c r="A309" t="s">
        <v>1205</v>
      </c>
      <c r="B309">
        <f>COUNTA(B308)</f>
        <v>1</v>
      </c>
      <c r="C309" s="18">
        <v>210</v>
      </c>
      <c r="D309" s="11">
        <v>69</v>
      </c>
    </row>
    <row r="310" spans="1:5" x14ac:dyDescent="0.3">
      <c r="A310" t="s">
        <v>1206</v>
      </c>
      <c r="B310" t="s">
        <v>1207</v>
      </c>
      <c r="C310" s="18">
        <v>122.34</v>
      </c>
      <c r="D310" s="11">
        <v>21</v>
      </c>
      <c r="E310" s="38">
        <v>43623</v>
      </c>
    </row>
    <row r="311" spans="1:5" x14ac:dyDescent="0.3">
      <c r="A311" t="s">
        <v>1208</v>
      </c>
      <c r="B311">
        <f>COUNTA(B310)</f>
        <v>1</v>
      </c>
      <c r="C311" s="18">
        <v>122.34</v>
      </c>
      <c r="D311" s="11">
        <v>21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2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style="45" customWidth="1"/>
    <col min="4" max="4" width="18" style="35" customWidth="1"/>
    <col min="5" max="5" width="18" style="18" customWidth="1"/>
    <col min="6" max="7" width="18" customWidth="1"/>
    <col min="8" max="8" width="18" style="38" customWidth="1"/>
    <col min="9" max="9" width="45" customWidth="1"/>
  </cols>
  <sheetData>
    <row r="1" spans="1:9" s="16" customFormat="1" x14ac:dyDescent="0.3">
      <c r="A1" s="15">
        <v>2020</v>
      </c>
      <c r="B1" s="44"/>
      <c r="C1" s="44"/>
      <c r="D1" s="36"/>
      <c r="E1" s="17"/>
      <c r="H1" s="43"/>
    </row>
    <row r="2" spans="1:9" x14ac:dyDescent="0.3">
      <c r="A2" s="14" t="s">
        <v>10</v>
      </c>
    </row>
    <row r="3" spans="1:9" x14ac:dyDescent="0.3">
      <c r="A3" s="14" t="s">
        <v>11</v>
      </c>
    </row>
    <row r="4" spans="1:9" x14ac:dyDescent="0.3">
      <c r="A4" s="14"/>
    </row>
    <row r="5" spans="1:9" x14ac:dyDescent="0.3">
      <c r="A5" s="5" t="s">
        <v>1</v>
      </c>
      <c r="B5" s="46" t="s">
        <v>2</v>
      </c>
      <c r="C5" s="4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47" t="s">
        <v>26</v>
      </c>
      <c r="C6" s="47" t="s">
        <v>26</v>
      </c>
      <c r="D6" s="1" t="s">
        <v>27</v>
      </c>
      <c r="E6" s="20">
        <v>874110.89</v>
      </c>
      <c r="F6" s="9">
        <v>146815</v>
      </c>
      <c r="G6" s="9" t="s">
        <v>28</v>
      </c>
      <c r="H6" s="40">
        <v>43833</v>
      </c>
      <c r="I6" s="10" t="s">
        <v>29</v>
      </c>
    </row>
    <row r="7" spans="1:9" x14ac:dyDescent="0.3">
      <c r="A7" s="8">
        <f>IF(B7&lt;&gt;"",ROWS($B$6:B7),"")</f>
        <v>2</v>
      </c>
      <c r="B7" s="47" t="s">
        <v>30</v>
      </c>
      <c r="C7" s="47" t="s">
        <v>30</v>
      </c>
      <c r="D7" s="1" t="s">
        <v>27</v>
      </c>
      <c r="E7" s="20">
        <v>698797.32000000018</v>
      </c>
      <c r="F7" s="9">
        <v>115283</v>
      </c>
      <c r="G7" s="9" t="s">
        <v>31</v>
      </c>
      <c r="H7" s="40">
        <v>43861</v>
      </c>
      <c r="I7" s="10" t="s">
        <v>32</v>
      </c>
    </row>
    <row r="8" spans="1:9" x14ac:dyDescent="0.3">
      <c r="A8" s="8">
        <f>IF(B8&lt;&gt;"",ROWS($B$6:B8),"")</f>
        <v>3</v>
      </c>
      <c r="B8" s="47">
        <v>1917</v>
      </c>
      <c r="C8" s="47">
        <v>1917</v>
      </c>
      <c r="D8" s="1" t="s">
        <v>33</v>
      </c>
      <c r="E8" s="20">
        <v>456983.32999999996</v>
      </c>
      <c r="F8" s="9">
        <v>75166</v>
      </c>
      <c r="G8" s="9" t="s">
        <v>34</v>
      </c>
      <c r="H8" s="40">
        <v>43840</v>
      </c>
      <c r="I8" s="10" t="s">
        <v>32</v>
      </c>
    </row>
    <row r="9" spans="1:9" x14ac:dyDescent="0.3">
      <c r="A9" s="8">
        <f>IF(B9&lt;&gt;"",ROWS($B$6:B9),"")</f>
        <v>4</v>
      </c>
      <c r="B9" s="47" t="s">
        <v>35</v>
      </c>
      <c r="C9" s="47" t="s">
        <v>36</v>
      </c>
      <c r="D9" s="1" t="s">
        <v>37</v>
      </c>
      <c r="E9" s="20">
        <v>374172.23</v>
      </c>
      <c r="F9" s="9">
        <v>74840</v>
      </c>
      <c r="G9" s="9">
        <v>31</v>
      </c>
      <c r="H9" s="40">
        <v>43824</v>
      </c>
      <c r="I9" s="10" t="s">
        <v>38</v>
      </c>
    </row>
    <row r="10" spans="1:9" x14ac:dyDescent="0.3">
      <c r="A10" s="8">
        <f>IF(B10&lt;&gt;"",ROWS($B$6:B10),"")</f>
        <v>5</v>
      </c>
      <c r="B10" s="47" t="s">
        <v>39</v>
      </c>
      <c r="C10" s="47" t="s">
        <v>39</v>
      </c>
      <c r="D10" s="1" t="s">
        <v>33</v>
      </c>
      <c r="E10" s="20">
        <v>342134.82999999996</v>
      </c>
      <c r="F10" s="9">
        <v>52938</v>
      </c>
      <c r="G10" s="9" t="s">
        <v>28</v>
      </c>
      <c r="H10" s="40">
        <v>44071</v>
      </c>
      <c r="I10" s="10" t="s">
        <v>40</v>
      </c>
    </row>
    <row r="11" spans="1:9" x14ac:dyDescent="0.3">
      <c r="A11" s="8">
        <f>IF(B11&lt;&gt;"",ROWS($B$6:B11),"")</f>
        <v>6</v>
      </c>
      <c r="B11" s="47" t="s">
        <v>41</v>
      </c>
      <c r="C11" s="47" t="s">
        <v>42</v>
      </c>
      <c r="D11" s="1" t="s">
        <v>37</v>
      </c>
      <c r="E11" s="20">
        <v>246064.34</v>
      </c>
      <c r="F11" s="9">
        <v>51053</v>
      </c>
      <c r="G11" s="9">
        <v>27</v>
      </c>
      <c r="H11" s="40">
        <v>43840</v>
      </c>
      <c r="I11" s="10" t="s">
        <v>38</v>
      </c>
    </row>
    <row r="12" spans="1:9" x14ac:dyDescent="0.3">
      <c r="A12" s="8">
        <f>IF(B12&lt;&gt;"",ROWS($B$6:B12),"")</f>
        <v>7</v>
      </c>
      <c r="B12" s="47" t="s">
        <v>43</v>
      </c>
      <c r="C12" s="47" t="s">
        <v>44</v>
      </c>
      <c r="D12" s="1" t="s">
        <v>37</v>
      </c>
      <c r="E12" s="20">
        <v>229279.90999999997</v>
      </c>
      <c r="F12" s="9">
        <v>48973</v>
      </c>
      <c r="G12" s="9" t="s">
        <v>31</v>
      </c>
      <c r="H12" s="40">
        <v>44078</v>
      </c>
      <c r="I12" s="10" t="s">
        <v>45</v>
      </c>
    </row>
    <row r="13" spans="1:9" x14ac:dyDescent="0.3">
      <c r="A13" s="8">
        <f>IF(B13&lt;&gt;"",ROWS($B$6:B13),"")</f>
        <v>8</v>
      </c>
      <c r="B13" s="47" t="s">
        <v>46</v>
      </c>
      <c r="C13" s="47" t="s">
        <v>47</v>
      </c>
      <c r="D13" s="1" t="s">
        <v>37</v>
      </c>
      <c r="E13" s="20">
        <v>227526.42</v>
      </c>
      <c r="F13" s="9">
        <v>37216</v>
      </c>
      <c r="G13" s="9" t="s">
        <v>48</v>
      </c>
      <c r="H13" s="40">
        <v>44057</v>
      </c>
      <c r="I13" s="10" t="s">
        <v>32</v>
      </c>
    </row>
    <row r="14" spans="1:9" x14ac:dyDescent="0.3">
      <c r="A14" s="8">
        <f>IF(B14&lt;&gt;"",ROWS($B$6:B14),"")</f>
        <v>9</v>
      </c>
      <c r="B14" s="47" t="s">
        <v>49</v>
      </c>
      <c r="C14" s="47" t="s">
        <v>50</v>
      </c>
      <c r="D14" s="1" t="s">
        <v>37</v>
      </c>
      <c r="E14" s="20">
        <v>209493.34</v>
      </c>
      <c r="F14" s="9">
        <v>35023</v>
      </c>
      <c r="G14" s="9" t="s">
        <v>48</v>
      </c>
      <c r="H14" s="40">
        <v>43854</v>
      </c>
      <c r="I14" s="10" t="s">
        <v>32</v>
      </c>
    </row>
    <row r="15" spans="1:9" x14ac:dyDescent="0.3">
      <c r="A15" s="8">
        <f>IF(B15&lt;&gt;"",ROWS($B$6:B15),"")</f>
        <v>10</v>
      </c>
      <c r="B15" s="47" t="s">
        <v>51</v>
      </c>
      <c r="C15" s="47" t="s">
        <v>52</v>
      </c>
      <c r="D15" s="1" t="s">
        <v>37</v>
      </c>
      <c r="E15" s="20">
        <v>188864.69999999998</v>
      </c>
      <c r="F15" s="9">
        <v>31654</v>
      </c>
      <c r="G15" s="9" t="s">
        <v>48</v>
      </c>
      <c r="H15" s="40">
        <v>43847</v>
      </c>
      <c r="I15" s="10" t="s">
        <v>53</v>
      </c>
    </row>
    <row r="16" spans="1:9" x14ac:dyDescent="0.3">
      <c r="A16" s="8">
        <f>IF(B16&lt;&gt;"",ROWS($B$6:B16),"")</f>
        <v>11</v>
      </c>
      <c r="B16" s="47" t="s">
        <v>54</v>
      </c>
      <c r="C16" s="47" t="s">
        <v>55</v>
      </c>
      <c r="D16" s="1" t="s">
        <v>37</v>
      </c>
      <c r="E16" s="20">
        <v>142741.29</v>
      </c>
      <c r="F16" s="9">
        <v>28095</v>
      </c>
      <c r="G16" s="9">
        <v>17</v>
      </c>
      <c r="H16" s="40">
        <v>43847</v>
      </c>
      <c r="I16" s="10" t="s">
        <v>56</v>
      </c>
    </row>
    <row r="17" spans="1:9" x14ac:dyDescent="0.3">
      <c r="A17" s="8">
        <f>IF(B17&lt;&gt;"",ROWS($B$6:B17),"")</f>
        <v>12</v>
      </c>
      <c r="B17" s="47" t="s">
        <v>57</v>
      </c>
      <c r="C17" s="47" t="s">
        <v>58</v>
      </c>
      <c r="D17" s="1" t="s">
        <v>37</v>
      </c>
      <c r="E17" s="20">
        <v>135898.79</v>
      </c>
      <c r="F17" s="9">
        <v>27975</v>
      </c>
      <c r="G17" s="9">
        <v>27</v>
      </c>
      <c r="H17" s="40">
        <v>43896</v>
      </c>
      <c r="I17" s="10" t="s">
        <v>38</v>
      </c>
    </row>
    <row r="18" spans="1:9" x14ac:dyDescent="0.3">
      <c r="A18" s="8">
        <f>IF(B18&lt;&gt;"",ROWS($B$6:B18),"")</f>
        <v>13</v>
      </c>
      <c r="B18" s="47" t="s">
        <v>59</v>
      </c>
      <c r="C18" s="47" t="s">
        <v>60</v>
      </c>
      <c r="D18" s="1" t="s">
        <v>37</v>
      </c>
      <c r="E18" s="20">
        <v>131018</v>
      </c>
      <c r="F18" s="9">
        <v>21604</v>
      </c>
      <c r="G18" s="9" t="s">
        <v>48</v>
      </c>
      <c r="H18" s="40">
        <v>44085</v>
      </c>
      <c r="I18" s="10" t="s">
        <v>61</v>
      </c>
    </row>
    <row r="19" spans="1:9" x14ac:dyDescent="0.3">
      <c r="A19" s="8">
        <f>IF(B19&lt;&gt;"",ROWS($B$6:B19),"")</f>
        <v>14</v>
      </c>
      <c r="B19" s="47" t="s">
        <v>62</v>
      </c>
      <c r="C19" s="47" t="s">
        <v>63</v>
      </c>
      <c r="D19" s="1" t="s">
        <v>64</v>
      </c>
      <c r="E19" s="20">
        <v>129269.18000000001</v>
      </c>
      <c r="F19" s="9">
        <v>22271</v>
      </c>
      <c r="G19" s="9">
        <v>17</v>
      </c>
      <c r="H19" s="40">
        <v>43868</v>
      </c>
      <c r="I19" s="10" t="s">
        <v>65</v>
      </c>
    </row>
    <row r="20" spans="1:9" x14ac:dyDescent="0.3">
      <c r="A20" s="8">
        <f>IF(B20&lt;&gt;"",ROWS($B$6:B20),"")</f>
        <v>15</v>
      </c>
      <c r="B20" s="47" t="s">
        <v>66</v>
      </c>
      <c r="C20" s="47" t="s">
        <v>67</v>
      </c>
      <c r="D20" s="1" t="s">
        <v>37</v>
      </c>
      <c r="E20" s="20">
        <v>127106.41</v>
      </c>
      <c r="F20" s="9">
        <v>22144</v>
      </c>
      <c r="G20" s="9" t="s">
        <v>48</v>
      </c>
      <c r="H20" s="40">
        <v>43875</v>
      </c>
      <c r="I20" s="10" t="s">
        <v>53</v>
      </c>
    </row>
    <row r="21" spans="1:9" x14ac:dyDescent="0.3">
      <c r="A21" s="8">
        <f>IF(B21&lt;&gt;"",ROWS($B$6:B21),"")</f>
        <v>16</v>
      </c>
      <c r="B21" s="47" t="s">
        <v>68</v>
      </c>
      <c r="C21" s="47" t="s">
        <v>69</v>
      </c>
      <c r="D21" s="1" t="s">
        <v>70</v>
      </c>
      <c r="E21" s="20">
        <v>120292.66</v>
      </c>
      <c r="F21" s="9">
        <v>19731</v>
      </c>
      <c r="G21" s="9" t="s">
        <v>48</v>
      </c>
      <c r="H21" s="40">
        <v>43833</v>
      </c>
      <c r="I21" s="10" t="s">
        <v>53</v>
      </c>
    </row>
    <row r="22" spans="1:9" x14ac:dyDescent="0.3">
      <c r="A22" s="8">
        <f>IF(B22&lt;&gt;"",ROWS($B$6:B22),"")</f>
        <v>17</v>
      </c>
      <c r="B22" s="47" t="s">
        <v>71</v>
      </c>
      <c r="C22" s="47" t="s">
        <v>71</v>
      </c>
      <c r="D22" s="1" t="s">
        <v>27</v>
      </c>
      <c r="E22" s="20">
        <v>111208</v>
      </c>
      <c r="F22" s="9">
        <v>18068</v>
      </c>
      <c r="G22" s="9" t="s">
        <v>34</v>
      </c>
      <c r="H22" s="40">
        <v>43889</v>
      </c>
      <c r="I22" s="10" t="s">
        <v>72</v>
      </c>
    </row>
    <row r="23" spans="1:9" x14ac:dyDescent="0.3">
      <c r="A23" s="8">
        <f>IF(B23&lt;&gt;"",ROWS($B$6:B23),"")</f>
        <v>18</v>
      </c>
      <c r="B23" s="47" t="s">
        <v>73</v>
      </c>
      <c r="C23" s="47" t="s">
        <v>74</v>
      </c>
      <c r="D23" s="1" t="s">
        <v>75</v>
      </c>
      <c r="E23" s="20">
        <v>111024.07</v>
      </c>
      <c r="F23" s="9">
        <v>22462</v>
      </c>
      <c r="G23" s="9">
        <v>14</v>
      </c>
      <c r="H23" s="40">
        <v>44106</v>
      </c>
      <c r="I23" s="10" t="s">
        <v>76</v>
      </c>
    </row>
    <row r="24" spans="1:9" x14ac:dyDescent="0.3">
      <c r="A24" s="8">
        <f>IF(B24&lt;&gt;"",ROWS($B$6:B24),"")</f>
        <v>19</v>
      </c>
      <c r="B24" s="47" t="s">
        <v>77</v>
      </c>
      <c r="C24" s="47" t="s">
        <v>78</v>
      </c>
      <c r="D24" s="1" t="s">
        <v>37</v>
      </c>
      <c r="E24" s="20">
        <v>102966.47</v>
      </c>
      <c r="F24" s="9">
        <v>16933</v>
      </c>
      <c r="G24" s="9" t="s">
        <v>79</v>
      </c>
      <c r="H24" s="40">
        <v>43805</v>
      </c>
      <c r="I24" s="10" t="s">
        <v>53</v>
      </c>
    </row>
    <row r="25" spans="1:9" x14ac:dyDescent="0.3">
      <c r="A25" s="8">
        <f>IF(B25&lt;&gt;"",ROWS($B$6:B25),"")</f>
        <v>20</v>
      </c>
      <c r="B25" s="47" t="s">
        <v>80</v>
      </c>
      <c r="C25" s="47" t="s">
        <v>81</v>
      </c>
      <c r="D25" s="1" t="s">
        <v>82</v>
      </c>
      <c r="E25" s="20">
        <v>102100</v>
      </c>
      <c r="F25" s="9">
        <v>16319</v>
      </c>
      <c r="G25" s="9">
        <v>7</v>
      </c>
      <c r="H25" s="40">
        <v>43826</v>
      </c>
      <c r="I25" s="10" t="s">
        <v>61</v>
      </c>
    </row>
    <row r="26" spans="1:9" x14ac:dyDescent="0.3">
      <c r="A26" s="8">
        <f>IF(B26&lt;&gt;"",ROWS($B$6:B26),"")</f>
        <v>21</v>
      </c>
      <c r="B26" s="47" t="s">
        <v>83</v>
      </c>
      <c r="C26" s="47" t="s">
        <v>84</v>
      </c>
      <c r="D26" s="1" t="s">
        <v>37</v>
      </c>
      <c r="E26" s="20">
        <v>102062.98</v>
      </c>
      <c r="F26" s="9">
        <v>18545</v>
      </c>
      <c r="G26" s="9" t="s">
        <v>28</v>
      </c>
      <c r="H26" s="40">
        <v>43854</v>
      </c>
      <c r="I26" s="10" t="s">
        <v>53</v>
      </c>
    </row>
    <row r="27" spans="1:9" x14ac:dyDescent="0.3">
      <c r="A27" s="8">
        <f>IF(B27&lt;&gt;"",ROWS($B$6:B27),"")</f>
        <v>22</v>
      </c>
      <c r="B27" s="47" t="s">
        <v>85</v>
      </c>
      <c r="C27" s="47" t="s">
        <v>86</v>
      </c>
      <c r="D27" s="1" t="s">
        <v>87</v>
      </c>
      <c r="E27" s="20">
        <v>100439.70000000001</v>
      </c>
      <c r="F27" s="9">
        <v>17204</v>
      </c>
      <c r="G27" s="9">
        <v>16</v>
      </c>
      <c r="H27" s="40">
        <v>43840</v>
      </c>
      <c r="I27" s="10" t="s">
        <v>88</v>
      </c>
    </row>
    <row r="28" spans="1:9" x14ac:dyDescent="0.3">
      <c r="A28" s="8">
        <f>IF(B28&lt;&gt;"",ROWS($B$6:B28),"")</f>
        <v>23</v>
      </c>
      <c r="B28" s="47" t="s">
        <v>89</v>
      </c>
      <c r="C28" s="47" t="s">
        <v>90</v>
      </c>
      <c r="D28" s="1" t="s">
        <v>91</v>
      </c>
      <c r="E28" s="20">
        <v>91146</v>
      </c>
      <c r="F28" s="9">
        <v>20900</v>
      </c>
      <c r="G28" s="9" t="s">
        <v>92</v>
      </c>
      <c r="H28" s="40">
        <v>43882</v>
      </c>
      <c r="I28" s="10" t="s">
        <v>61</v>
      </c>
    </row>
    <row r="29" spans="1:9" x14ac:dyDescent="0.3">
      <c r="A29" s="8">
        <f>IF(B29&lt;&gt;"",ROWS($B$6:B29),"")</f>
        <v>24</v>
      </c>
      <c r="B29" s="47" t="s">
        <v>93</v>
      </c>
      <c r="C29" s="47" t="s">
        <v>94</v>
      </c>
      <c r="D29" s="1" t="s">
        <v>95</v>
      </c>
      <c r="E29" s="20">
        <v>89552.48</v>
      </c>
      <c r="F29" s="9">
        <v>20790</v>
      </c>
      <c r="G29" s="9">
        <v>21</v>
      </c>
      <c r="H29" s="40">
        <v>43875</v>
      </c>
      <c r="I29" s="10" t="s">
        <v>76</v>
      </c>
    </row>
    <row r="30" spans="1:9" x14ac:dyDescent="0.3">
      <c r="A30" s="8">
        <f>IF(B30&lt;&gt;"",ROWS($B$6:B30),"")</f>
        <v>25</v>
      </c>
      <c r="B30" s="47" t="s">
        <v>96</v>
      </c>
      <c r="C30" s="47" t="s">
        <v>97</v>
      </c>
      <c r="D30" s="1" t="s">
        <v>98</v>
      </c>
      <c r="E30" s="20">
        <v>87054.279999999984</v>
      </c>
      <c r="F30" s="9">
        <v>18280</v>
      </c>
      <c r="G30" s="9">
        <v>14</v>
      </c>
      <c r="H30" s="40">
        <v>44008</v>
      </c>
      <c r="I30" s="10" t="s">
        <v>99</v>
      </c>
    </row>
    <row r="31" spans="1:9" x14ac:dyDescent="0.3">
      <c r="A31" s="8">
        <f>IF(B31&lt;&gt;"",ROWS($B$6:B31),"")</f>
        <v>26</v>
      </c>
      <c r="B31" s="47" t="s">
        <v>100</v>
      </c>
      <c r="C31" s="47" t="s">
        <v>101</v>
      </c>
      <c r="D31" s="1" t="s">
        <v>70</v>
      </c>
      <c r="E31" s="20">
        <v>84227.12</v>
      </c>
      <c r="F31" s="9">
        <v>14706</v>
      </c>
      <c r="G31" s="9">
        <v>16</v>
      </c>
      <c r="H31" s="40">
        <v>43882</v>
      </c>
      <c r="I31" s="10" t="s">
        <v>102</v>
      </c>
    </row>
    <row r="32" spans="1:9" x14ac:dyDescent="0.3">
      <c r="A32" s="8">
        <f>IF(B32&lt;&gt;"",ROWS($B$6:B32),"")</f>
        <v>27</v>
      </c>
      <c r="B32" s="47" t="s">
        <v>103</v>
      </c>
      <c r="C32" s="47" t="s">
        <v>104</v>
      </c>
      <c r="D32" s="1" t="s">
        <v>37</v>
      </c>
      <c r="E32" s="20">
        <v>83374.670000000013</v>
      </c>
      <c r="F32" s="9">
        <v>13715</v>
      </c>
      <c r="G32" s="9" t="s">
        <v>105</v>
      </c>
      <c r="H32" s="40">
        <v>43868</v>
      </c>
      <c r="I32" s="10" t="s">
        <v>40</v>
      </c>
    </row>
    <row r="33" spans="1:9" x14ac:dyDescent="0.3">
      <c r="A33" s="8">
        <f>IF(B33&lt;&gt;"",ROWS($B$6:B33),"")</f>
        <v>28</v>
      </c>
      <c r="B33" s="47" t="s">
        <v>106</v>
      </c>
      <c r="C33" s="47" t="s">
        <v>106</v>
      </c>
      <c r="D33" s="1" t="s">
        <v>27</v>
      </c>
      <c r="E33" s="20">
        <v>79039</v>
      </c>
      <c r="F33" s="9">
        <v>13576</v>
      </c>
      <c r="G33" s="9" t="s">
        <v>31</v>
      </c>
      <c r="H33" s="40">
        <v>44127</v>
      </c>
      <c r="I33" s="10" t="s">
        <v>72</v>
      </c>
    </row>
    <row r="34" spans="1:9" x14ac:dyDescent="0.3">
      <c r="A34" s="8">
        <f>IF(B34&lt;&gt;"",ROWS($B$6:B34),"")</f>
        <v>29</v>
      </c>
      <c r="B34" s="47" t="s">
        <v>107</v>
      </c>
      <c r="C34" s="47" t="s">
        <v>108</v>
      </c>
      <c r="D34" s="1" t="s">
        <v>37</v>
      </c>
      <c r="E34" s="20">
        <v>72743.900000000009</v>
      </c>
      <c r="F34" s="9">
        <v>15088</v>
      </c>
      <c r="G34" s="9" t="s">
        <v>105</v>
      </c>
      <c r="H34" s="40">
        <v>44092</v>
      </c>
      <c r="I34" s="10" t="s">
        <v>40</v>
      </c>
    </row>
    <row r="35" spans="1:9" x14ac:dyDescent="0.3">
      <c r="A35" s="8">
        <f>IF(B35&lt;&gt;"",ROWS($B$6:B35),"")</f>
        <v>30</v>
      </c>
      <c r="B35" s="47" t="s">
        <v>109</v>
      </c>
      <c r="C35" s="47" t="s">
        <v>110</v>
      </c>
      <c r="D35" s="1" t="s">
        <v>82</v>
      </c>
      <c r="E35" s="20">
        <v>67021</v>
      </c>
      <c r="F35" s="9">
        <v>10951</v>
      </c>
      <c r="G35" s="9" t="s">
        <v>111</v>
      </c>
      <c r="H35" s="40">
        <v>43875</v>
      </c>
      <c r="I35" s="10" t="s">
        <v>61</v>
      </c>
    </row>
    <row r="36" spans="1:9" x14ac:dyDescent="0.3">
      <c r="A36" s="8">
        <f>IF(B36&lt;&gt;"",ROWS($B$6:B36),"")</f>
        <v>31</v>
      </c>
      <c r="B36" s="47" t="s">
        <v>112</v>
      </c>
      <c r="C36" s="47" t="s">
        <v>113</v>
      </c>
      <c r="D36" s="1" t="s">
        <v>82</v>
      </c>
      <c r="E36" s="20">
        <v>64871</v>
      </c>
      <c r="F36" s="9">
        <v>14678</v>
      </c>
      <c r="G36" s="9">
        <v>15</v>
      </c>
      <c r="H36" s="40">
        <v>43854</v>
      </c>
      <c r="I36" s="10" t="s">
        <v>61</v>
      </c>
    </row>
    <row r="37" spans="1:9" x14ac:dyDescent="0.3">
      <c r="A37" s="8">
        <f>IF(B37&lt;&gt;"",ROWS($B$6:B37),"")</f>
        <v>32</v>
      </c>
      <c r="B37" s="47" t="s">
        <v>114</v>
      </c>
      <c r="C37" s="47" t="s">
        <v>115</v>
      </c>
      <c r="D37" s="1" t="s">
        <v>116</v>
      </c>
      <c r="E37" s="20">
        <v>63817.13</v>
      </c>
      <c r="F37" s="9">
        <v>13747</v>
      </c>
      <c r="G37" s="9" t="s">
        <v>28</v>
      </c>
      <c r="H37" s="40">
        <v>44113</v>
      </c>
      <c r="I37" s="10" t="s">
        <v>32</v>
      </c>
    </row>
    <row r="38" spans="1:9" x14ac:dyDescent="0.3">
      <c r="A38" s="8">
        <f>IF(B38&lt;&gt;"",ROWS($B$6:B38),"")</f>
        <v>33</v>
      </c>
      <c r="B38" s="47" t="s">
        <v>117</v>
      </c>
      <c r="C38" s="47" t="s">
        <v>118</v>
      </c>
      <c r="D38" s="1" t="s">
        <v>37</v>
      </c>
      <c r="E38" s="20">
        <v>61852.51</v>
      </c>
      <c r="F38" s="9">
        <v>10042</v>
      </c>
      <c r="G38" s="9">
        <v>20</v>
      </c>
      <c r="H38" s="40">
        <v>43817</v>
      </c>
      <c r="I38" s="10" t="s">
        <v>38</v>
      </c>
    </row>
    <row r="39" spans="1:9" x14ac:dyDescent="0.3">
      <c r="A39" s="8">
        <f>IF(B39&lt;&gt;"",ROWS($B$6:B39),"")</f>
        <v>34</v>
      </c>
      <c r="B39" s="47" t="s">
        <v>119</v>
      </c>
      <c r="C39" s="47" t="s">
        <v>120</v>
      </c>
      <c r="D39" s="1" t="s">
        <v>37</v>
      </c>
      <c r="E39" s="20">
        <v>61431</v>
      </c>
      <c r="F39" s="9">
        <v>9880</v>
      </c>
      <c r="G39" s="9" t="s">
        <v>121</v>
      </c>
      <c r="H39" s="40">
        <v>44008</v>
      </c>
      <c r="I39" s="10" t="s">
        <v>61</v>
      </c>
    </row>
    <row r="40" spans="1:9" x14ac:dyDescent="0.3">
      <c r="A40" s="8">
        <f>IF(B40&lt;&gt;"",ROWS($B$6:B40),"")</f>
        <v>35</v>
      </c>
      <c r="B40" s="47" t="s">
        <v>122</v>
      </c>
      <c r="C40" s="47" t="s">
        <v>122</v>
      </c>
      <c r="D40" s="1" t="s">
        <v>27</v>
      </c>
      <c r="E40" s="20">
        <v>61099.26</v>
      </c>
      <c r="F40" s="9">
        <v>11172</v>
      </c>
      <c r="G40" s="9">
        <v>18</v>
      </c>
      <c r="H40" s="40">
        <v>44008</v>
      </c>
      <c r="I40" s="10" t="s">
        <v>123</v>
      </c>
    </row>
    <row r="41" spans="1:9" x14ac:dyDescent="0.3">
      <c r="A41" s="8">
        <f>IF(B41&lt;&gt;"",ROWS($B$6:B41),"")</f>
        <v>36</v>
      </c>
      <c r="B41" s="47" t="s">
        <v>124</v>
      </c>
      <c r="C41" s="47" t="s">
        <v>125</v>
      </c>
      <c r="D41" s="1" t="s">
        <v>37</v>
      </c>
      <c r="E41" s="20">
        <v>59027.040000000008</v>
      </c>
      <c r="F41" s="9">
        <v>9641</v>
      </c>
      <c r="G41" s="9" t="s">
        <v>126</v>
      </c>
      <c r="H41" s="40">
        <v>43889</v>
      </c>
      <c r="I41" s="10" t="s">
        <v>32</v>
      </c>
    </row>
    <row r="42" spans="1:9" x14ac:dyDescent="0.3">
      <c r="A42" s="8">
        <f>IF(B42&lt;&gt;"",ROWS($B$6:B42),"")</f>
        <v>37</v>
      </c>
      <c r="B42" s="47" t="s">
        <v>127</v>
      </c>
      <c r="C42" s="47" t="s">
        <v>128</v>
      </c>
      <c r="D42" s="1" t="s">
        <v>37</v>
      </c>
      <c r="E42" s="20">
        <v>57363.39</v>
      </c>
      <c r="F42" s="9">
        <v>9428</v>
      </c>
      <c r="G42" s="9" t="s">
        <v>126</v>
      </c>
      <c r="H42" s="40">
        <v>44092</v>
      </c>
      <c r="I42" s="10" t="s">
        <v>32</v>
      </c>
    </row>
    <row r="43" spans="1:9" x14ac:dyDescent="0.3">
      <c r="A43" s="8">
        <f>IF(B43&lt;&gt;"",ROWS($B$6:B43),"")</f>
        <v>38</v>
      </c>
      <c r="B43" s="47" t="s">
        <v>129</v>
      </c>
      <c r="C43" s="47" t="s">
        <v>130</v>
      </c>
      <c r="D43" s="1" t="s">
        <v>131</v>
      </c>
      <c r="E43" s="20">
        <v>54209</v>
      </c>
      <c r="F43" s="9">
        <v>12509</v>
      </c>
      <c r="G43" s="9" t="s">
        <v>28</v>
      </c>
      <c r="H43" s="40">
        <v>43861</v>
      </c>
      <c r="I43" s="10" t="s">
        <v>32</v>
      </c>
    </row>
    <row r="44" spans="1:9" x14ac:dyDescent="0.3">
      <c r="A44" s="8">
        <f>IF(B44&lt;&gt;"",ROWS($B$6:B44),"")</f>
        <v>39</v>
      </c>
      <c r="B44" s="47" t="s">
        <v>132</v>
      </c>
      <c r="C44" s="47" t="s">
        <v>133</v>
      </c>
      <c r="D44" s="1" t="s">
        <v>37</v>
      </c>
      <c r="E44" s="20">
        <v>53174.37</v>
      </c>
      <c r="F44" s="9">
        <v>8736</v>
      </c>
      <c r="G44" s="9">
        <v>11</v>
      </c>
      <c r="H44" s="40">
        <v>43861</v>
      </c>
      <c r="I44" s="10" t="s">
        <v>88</v>
      </c>
    </row>
    <row r="45" spans="1:9" x14ac:dyDescent="0.3">
      <c r="A45" s="8">
        <f>IF(B45&lt;&gt;"",ROWS($B$6:B45),"")</f>
        <v>40</v>
      </c>
      <c r="B45" s="47" t="s">
        <v>134</v>
      </c>
      <c r="C45" s="47" t="s">
        <v>135</v>
      </c>
      <c r="D45" s="1" t="s">
        <v>37</v>
      </c>
      <c r="E45" s="20">
        <v>53016.98</v>
      </c>
      <c r="F45" s="9">
        <v>8812</v>
      </c>
      <c r="G45" s="9">
        <v>13</v>
      </c>
      <c r="H45" s="40">
        <v>43896</v>
      </c>
      <c r="I45" s="10" t="s">
        <v>136</v>
      </c>
    </row>
    <row r="46" spans="1:9" x14ac:dyDescent="0.3">
      <c r="A46" s="8">
        <f>IF(B46&lt;&gt;"",ROWS($B$6:B46),"")</f>
        <v>41</v>
      </c>
      <c r="B46" s="47" t="s">
        <v>137</v>
      </c>
      <c r="C46" s="47" t="s">
        <v>137</v>
      </c>
      <c r="D46" s="1" t="s">
        <v>27</v>
      </c>
      <c r="E46" s="20">
        <v>52650.47</v>
      </c>
      <c r="F46" s="9">
        <v>10824</v>
      </c>
      <c r="G46" s="9" t="s">
        <v>121</v>
      </c>
      <c r="H46" s="40">
        <v>43875</v>
      </c>
      <c r="I46" s="10" t="s">
        <v>138</v>
      </c>
    </row>
    <row r="47" spans="1:9" x14ac:dyDescent="0.3">
      <c r="A47" s="8">
        <f>IF(B47&lt;&gt;"",ROWS($B$6:B47),"")</f>
        <v>42</v>
      </c>
      <c r="B47" s="47" t="s">
        <v>139</v>
      </c>
      <c r="C47" s="47" t="s">
        <v>140</v>
      </c>
      <c r="D47" s="1" t="s">
        <v>82</v>
      </c>
      <c r="E47" s="20">
        <v>48130.53</v>
      </c>
      <c r="F47" s="9">
        <v>8193</v>
      </c>
      <c r="G47" s="9" t="s">
        <v>141</v>
      </c>
      <c r="H47" s="40">
        <v>43854</v>
      </c>
      <c r="I47" s="10" t="s">
        <v>32</v>
      </c>
    </row>
    <row r="48" spans="1:9" x14ac:dyDescent="0.3">
      <c r="A48" s="8">
        <f>IF(B48&lt;&gt;"",ROWS($B$6:B48),"")</f>
        <v>43</v>
      </c>
      <c r="B48" s="47" t="s">
        <v>142</v>
      </c>
      <c r="C48" s="47" t="s">
        <v>143</v>
      </c>
      <c r="D48" s="1" t="s">
        <v>82</v>
      </c>
      <c r="E48" s="20">
        <v>47110.81</v>
      </c>
      <c r="F48" s="9">
        <v>7653</v>
      </c>
      <c r="G48" s="9" t="s">
        <v>141</v>
      </c>
      <c r="H48" s="40">
        <v>43833</v>
      </c>
      <c r="I48" s="10" t="s">
        <v>32</v>
      </c>
    </row>
    <row r="49" spans="1:9" x14ac:dyDescent="0.3">
      <c r="A49" s="8">
        <f>IF(B49&lt;&gt;"",ROWS($B$6:B49),"")</f>
        <v>44</v>
      </c>
      <c r="B49" s="47" t="s">
        <v>144</v>
      </c>
      <c r="C49" s="47" t="s">
        <v>144</v>
      </c>
      <c r="D49" s="1" t="s">
        <v>145</v>
      </c>
      <c r="E49" s="20">
        <v>43847.42</v>
      </c>
      <c r="F49" s="9">
        <v>7378</v>
      </c>
      <c r="G49" s="9">
        <v>16</v>
      </c>
      <c r="H49" s="40">
        <v>44085</v>
      </c>
      <c r="I49" s="10" t="s">
        <v>38</v>
      </c>
    </row>
    <row r="50" spans="1:9" x14ac:dyDescent="0.3">
      <c r="A50" s="8">
        <f>IF(B50&lt;&gt;"",ROWS($B$6:B50),"")</f>
        <v>45</v>
      </c>
      <c r="B50" s="47" t="s">
        <v>146</v>
      </c>
      <c r="C50" s="47" t="s">
        <v>147</v>
      </c>
      <c r="D50" s="1" t="s">
        <v>148</v>
      </c>
      <c r="E50" s="20">
        <v>42270.619999999995</v>
      </c>
      <c r="F50" s="9">
        <v>9697</v>
      </c>
      <c r="G50" s="9">
        <v>17</v>
      </c>
      <c r="H50" s="40">
        <v>43868</v>
      </c>
      <c r="I50" s="10" t="s">
        <v>149</v>
      </c>
    </row>
    <row r="51" spans="1:9" x14ac:dyDescent="0.3">
      <c r="A51" s="8">
        <f>IF(B51&lt;&gt;"",ROWS($B$6:B51),"")</f>
        <v>46</v>
      </c>
      <c r="B51" s="47" t="s">
        <v>150</v>
      </c>
      <c r="C51" s="47" t="s">
        <v>151</v>
      </c>
      <c r="D51" s="1" t="s">
        <v>37</v>
      </c>
      <c r="E51" s="20">
        <v>42016</v>
      </c>
      <c r="F51" s="9">
        <v>7095</v>
      </c>
      <c r="G51" s="9" t="s">
        <v>105</v>
      </c>
      <c r="H51" s="40">
        <v>44036</v>
      </c>
      <c r="I51" s="10" t="s">
        <v>61</v>
      </c>
    </row>
    <row r="52" spans="1:9" x14ac:dyDescent="0.3">
      <c r="A52" s="8">
        <f>IF(B52&lt;&gt;"",ROWS($B$6:B52),"")</f>
        <v>47</v>
      </c>
      <c r="B52" s="47" t="s">
        <v>152</v>
      </c>
      <c r="C52" s="47" t="s">
        <v>153</v>
      </c>
      <c r="D52" s="1" t="s">
        <v>37</v>
      </c>
      <c r="E52" s="20">
        <v>39837.730000000003</v>
      </c>
      <c r="F52" s="9">
        <v>6980</v>
      </c>
      <c r="G52" s="9" t="s">
        <v>121</v>
      </c>
      <c r="H52" s="40">
        <v>43847</v>
      </c>
      <c r="I52" s="10" t="s">
        <v>32</v>
      </c>
    </row>
    <row r="53" spans="1:9" x14ac:dyDescent="0.3">
      <c r="A53" s="8">
        <f>IF(B53&lt;&gt;"",ROWS($B$6:B53),"")</f>
        <v>48</v>
      </c>
      <c r="B53" s="47" t="s">
        <v>154</v>
      </c>
      <c r="C53" s="47" t="s">
        <v>155</v>
      </c>
      <c r="D53" s="1" t="s">
        <v>156</v>
      </c>
      <c r="E53" s="20">
        <v>37931</v>
      </c>
      <c r="F53" s="9">
        <v>8770</v>
      </c>
      <c r="G53" s="9" t="s">
        <v>105</v>
      </c>
      <c r="H53" s="40">
        <v>44029</v>
      </c>
      <c r="I53" s="10" t="s">
        <v>61</v>
      </c>
    </row>
    <row r="54" spans="1:9" x14ac:dyDescent="0.3">
      <c r="A54" s="8">
        <f>IF(B54&lt;&gt;"",ROWS($B$6:B54),"")</f>
        <v>49</v>
      </c>
      <c r="B54" s="47" t="s">
        <v>157</v>
      </c>
      <c r="C54" s="47" t="s">
        <v>158</v>
      </c>
      <c r="D54" s="1" t="s">
        <v>37</v>
      </c>
      <c r="E54" s="20">
        <v>37133.020000000004</v>
      </c>
      <c r="F54" s="9">
        <v>6241</v>
      </c>
      <c r="G54" s="9" t="s">
        <v>105</v>
      </c>
      <c r="H54" s="40">
        <v>44134</v>
      </c>
      <c r="I54" s="10" t="s">
        <v>32</v>
      </c>
    </row>
    <row r="55" spans="1:9" x14ac:dyDescent="0.3">
      <c r="A55" s="8">
        <f>IF(B55&lt;&gt;"",ROWS($B$6:B55),"")</f>
        <v>50</v>
      </c>
      <c r="B55" s="47" t="s">
        <v>159</v>
      </c>
      <c r="C55" s="47" t="s">
        <v>160</v>
      </c>
      <c r="D55" s="1" t="s">
        <v>161</v>
      </c>
      <c r="E55" s="20">
        <v>36245</v>
      </c>
      <c r="F55" s="9">
        <v>8583</v>
      </c>
      <c r="G55" s="9" t="s">
        <v>28</v>
      </c>
      <c r="H55" s="40">
        <v>44043</v>
      </c>
      <c r="I55" s="10" t="s">
        <v>61</v>
      </c>
    </row>
    <row r="56" spans="1:9" x14ac:dyDescent="0.3">
      <c r="A56" s="8">
        <f>IF(B56&lt;&gt;"",ROWS($B$6:B56),"")</f>
        <v>51</v>
      </c>
      <c r="B56" s="47" t="s">
        <v>162</v>
      </c>
      <c r="C56" s="47" t="s">
        <v>163</v>
      </c>
      <c r="D56" s="1" t="s">
        <v>37</v>
      </c>
      <c r="E56" s="20">
        <v>35424.78</v>
      </c>
      <c r="F56" s="9">
        <v>5843</v>
      </c>
      <c r="G56" s="9" t="s">
        <v>126</v>
      </c>
      <c r="H56" s="40">
        <v>44113</v>
      </c>
      <c r="I56" s="10" t="s">
        <v>164</v>
      </c>
    </row>
    <row r="57" spans="1:9" x14ac:dyDescent="0.3">
      <c r="A57" s="8">
        <f>IF(B57&lt;&gt;"",ROWS($B$6:B57),"")</f>
        <v>52</v>
      </c>
      <c r="B57" s="47" t="s">
        <v>165</v>
      </c>
      <c r="C57" s="47" t="s">
        <v>166</v>
      </c>
      <c r="D57" s="1" t="s">
        <v>37</v>
      </c>
      <c r="E57" s="20">
        <v>35306.86</v>
      </c>
      <c r="F57" s="9">
        <v>6487</v>
      </c>
      <c r="G57" s="9">
        <v>14</v>
      </c>
      <c r="H57" s="40">
        <v>44057</v>
      </c>
      <c r="I57" s="10" t="s">
        <v>76</v>
      </c>
    </row>
    <row r="58" spans="1:9" x14ac:dyDescent="0.3">
      <c r="A58" s="8">
        <f>IF(B58&lt;&gt;"",ROWS($B$6:B58),"")</f>
        <v>53</v>
      </c>
      <c r="B58" s="47" t="s">
        <v>167</v>
      </c>
      <c r="C58" s="47" t="s">
        <v>168</v>
      </c>
      <c r="D58" s="1" t="s">
        <v>37</v>
      </c>
      <c r="E58" s="20">
        <v>35231.870000000003</v>
      </c>
      <c r="F58" s="9">
        <v>6370</v>
      </c>
      <c r="G58" s="9" t="s">
        <v>169</v>
      </c>
      <c r="H58" s="40">
        <v>44071</v>
      </c>
      <c r="I58" s="10" t="s">
        <v>164</v>
      </c>
    </row>
    <row r="59" spans="1:9" x14ac:dyDescent="0.3">
      <c r="A59" s="8">
        <f>IF(B59&lt;&gt;"",ROWS($B$6:B59),"")</f>
        <v>54</v>
      </c>
      <c r="B59" s="47" t="s">
        <v>170</v>
      </c>
      <c r="C59" s="47" t="s">
        <v>170</v>
      </c>
      <c r="D59" s="1" t="s">
        <v>27</v>
      </c>
      <c r="E59" s="20">
        <v>34354</v>
      </c>
      <c r="F59" s="9">
        <v>4542</v>
      </c>
      <c r="G59" s="9">
        <v>6</v>
      </c>
      <c r="H59" s="40">
        <v>43791</v>
      </c>
      <c r="I59" s="10" t="s">
        <v>72</v>
      </c>
    </row>
    <row r="60" spans="1:9" x14ac:dyDescent="0.3">
      <c r="A60" s="8">
        <f>IF(B60&lt;&gt;"",ROWS($B$6:B60),"")</f>
        <v>55</v>
      </c>
      <c r="B60" s="47" t="s">
        <v>171</v>
      </c>
      <c r="C60" s="47" t="s">
        <v>172</v>
      </c>
      <c r="D60" s="1" t="s">
        <v>37</v>
      </c>
      <c r="E60" s="20">
        <v>33246.990000000005</v>
      </c>
      <c r="F60" s="9">
        <v>5450</v>
      </c>
      <c r="G60" s="9" t="s">
        <v>169</v>
      </c>
      <c r="H60" s="40">
        <v>43861</v>
      </c>
      <c r="I60" s="10" t="s">
        <v>32</v>
      </c>
    </row>
    <row r="61" spans="1:9" x14ac:dyDescent="0.3">
      <c r="A61" s="8">
        <f>IF(B61&lt;&gt;"",ROWS($B$6:B61),"")</f>
        <v>56</v>
      </c>
      <c r="B61" s="47" t="s">
        <v>173</v>
      </c>
      <c r="C61" s="47" t="s">
        <v>174</v>
      </c>
      <c r="D61" s="1" t="s">
        <v>175</v>
      </c>
      <c r="E61" s="20">
        <v>32943.869999999995</v>
      </c>
      <c r="F61" s="9">
        <v>6193</v>
      </c>
      <c r="G61" s="9" t="s">
        <v>121</v>
      </c>
      <c r="H61" s="40">
        <v>43882</v>
      </c>
      <c r="I61" s="10" t="s">
        <v>176</v>
      </c>
    </row>
    <row r="62" spans="1:9" x14ac:dyDescent="0.3">
      <c r="A62" s="8">
        <f>IF(B62&lt;&gt;"",ROWS($B$6:B62),"")</f>
        <v>57</v>
      </c>
      <c r="B62" s="47" t="s">
        <v>177</v>
      </c>
      <c r="C62" s="47" t="s">
        <v>178</v>
      </c>
      <c r="D62" s="1" t="s">
        <v>179</v>
      </c>
      <c r="E62" s="20">
        <v>32119.289999999997</v>
      </c>
      <c r="F62" s="9">
        <v>7096</v>
      </c>
      <c r="G62" s="9" t="s">
        <v>48</v>
      </c>
      <c r="H62" s="40">
        <v>44064</v>
      </c>
      <c r="I62" s="10" t="s">
        <v>32</v>
      </c>
    </row>
    <row r="63" spans="1:9" x14ac:dyDescent="0.3">
      <c r="A63" s="8">
        <f>IF(B63&lt;&gt;"",ROWS($B$6:B63),"")</f>
        <v>58</v>
      </c>
      <c r="B63" s="47" t="s">
        <v>180</v>
      </c>
      <c r="C63" s="47" t="s">
        <v>181</v>
      </c>
      <c r="D63" s="1" t="s">
        <v>37</v>
      </c>
      <c r="E63" s="20">
        <v>30413</v>
      </c>
      <c r="F63" s="9">
        <v>4851</v>
      </c>
      <c r="G63" s="9">
        <v>16</v>
      </c>
      <c r="H63" s="40">
        <v>44043</v>
      </c>
      <c r="I63" s="10" t="s">
        <v>76</v>
      </c>
    </row>
    <row r="64" spans="1:9" x14ac:dyDescent="0.3">
      <c r="A64" s="8">
        <f>IF(B64&lt;&gt;"",ROWS($B$6:B64),"")</f>
        <v>59</v>
      </c>
      <c r="B64" s="47" t="s">
        <v>182</v>
      </c>
      <c r="C64" s="47" t="s">
        <v>183</v>
      </c>
      <c r="D64" s="1" t="s">
        <v>184</v>
      </c>
      <c r="E64" s="20">
        <v>29531.37</v>
      </c>
      <c r="F64" s="9">
        <v>6286</v>
      </c>
      <c r="G64" s="9" t="s">
        <v>28</v>
      </c>
      <c r="H64" s="40">
        <v>44022</v>
      </c>
      <c r="I64" s="10" t="s">
        <v>32</v>
      </c>
    </row>
    <row r="65" spans="1:9" x14ac:dyDescent="0.3">
      <c r="A65" s="8">
        <f>IF(B65&lt;&gt;"",ROWS($B$6:B65),"")</f>
        <v>60</v>
      </c>
      <c r="B65" s="47" t="s">
        <v>185</v>
      </c>
      <c r="C65" s="47" t="s">
        <v>186</v>
      </c>
      <c r="D65" s="1" t="s">
        <v>187</v>
      </c>
      <c r="E65" s="20">
        <v>29347</v>
      </c>
      <c r="F65" s="9">
        <v>4747</v>
      </c>
      <c r="G65" s="9" t="s">
        <v>126</v>
      </c>
      <c r="H65" s="40">
        <v>44036</v>
      </c>
      <c r="I65" s="10" t="s">
        <v>61</v>
      </c>
    </row>
    <row r="66" spans="1:9" x14ac:dyDescent="0.3">
      <c r="A66" s="8">
        <f>IF(B66&lt;&gt;"",ROWS($B$6:B66),"")</f>
        <v>61</v>
      </c>
      <c r="B66" s="47" t="s">
        <v>188</v>
      </c>
      <c r="C66" s="47" t="s">
        <v>189</v>
      </c>
      <c r="D66" s="1" t="s">
        <v>37</v>
      </c>
      <c r="E66" s="20">
        <v>28621.66</v>
      </c>
      <c r="F66" s="9">
        <v>4722</v>
      </c>
      <c r="G66" s="9">
        <v>7</v>
      </c>
      <c r="H66" s="40">
        <v>43798</v>
      </c>
      <c r="I66" s="10" t="s">
        <v>190</v>
      </c>
    </row>
    <row r="67" spans="1:9" x14ac:dyDescent="0.3">
      <c r="A67" s="8">
        <f>IF(B67&lt;&gt;"",ROWS($B$6:B67),"")</f>
        <v>62</v>
      </c>
      <c r="B67" s="47" t="s">
        <v>191</v>
      </c>
      <c r="C67" s="47" t="s">
        <v>192</v>
      </c>
      <c r="D67" s="1" t="s">
        <v>82</v>
      </c>
      <c r="E67" s="20">
        <v>26381</v>
      </c>
      <c r="F67" s="9">
        <v>4674</v>
      </c>
      <c r="G67" s="9">
        <v>11</v>
      </c>
      <c r="H67" s="40">
        <v>44008</v>
      </c>
      <c r="I67" s="10" t="s">
        <v>61</v>
      </c>
    </row>
    <row r="68" spans="1:9" x14ac:dyDescent="0.3">
      <c r="A68" s="8">
        <f>IF(B68&lt;&gt;"",ROWS($B$6:B68),"")</f>
        <v>63</v>
      </c>
      <c r="B68" s="47" t="s">
        <v>193</v>
      </c>
      <c r="C68" s="47" t="s">
        <v>194</v>
      </c>
      <c r="D68" s="1" t="s">
        <v>195</v>
      </c>
      <c r="E68" s="20">
        <v>26213.799999999996</v>
      </c>
      <c r="F68" s="9">
        <v>4529</v>
      </c>
      <c r="G68" s="9">
        <v>10</v>
      </c>
      <c r="H68" s="40">
        <v>43868</v>
      </c>
      <c r="I68" s="10" t="s">
        <v>149</v>
      </c>
    </row>
    <row r="69" spans="1:9" x14ac:dyDescent="0.3">
      <c r="A69" s="8">
        <f>IF(B69&lt;&gt;"",ROWS($B$6:B69),"")</f>
        <v>64</v>
      </c>
      <c r="B69" s="47" t="s">
        <v>196</v>
      </c>
      <c r="C69" s="47" t="s">
        <v>197</v>
      </c>
      <c r="D69" s="1" t="s">
        <v>82</v>
      </c>
      <c r="E69" s="20">
        <v>25932</v>
      </c>
      <c r="F69" s="9">
        <v>4392</v>
      </c>
      <c r="G69" s="9" t="s">
        <v>105</v>
      </c>
      <c r="H69" s="40">
        <v>44015</v>
      </c>
      <c r="I69" s="10" t="s">
        <v>61</v>
      </c>
    </row>
    <row r="70" spans="1:9" x14ac:dyDescent="0.3">
      <c r="A70" s="8">
        <f>IF(B70&lt;&gt;"",ROWS($B$6:B70),"")</f>
        <v>65</v>
      </c>
      <c r="B70" s="47" t="s">
        <v>198</v>
      </c>
      <c r="C70" s="47" t="s">
        <v>199</v>
      </c>
      <c r="D70" s="1" t="s">
        <v>200</v>
      </c>
      <c r="E70" s="20">
        <v>25060.19</v>
      </c>
      <c r="F70" s="9">
        <v>5394</v>
      </c>
      <c r="G70" s="9" t="s">
        <v>105</v>
      </c>
      <c r="H70" s="40">
        <v>44036</v>
      </c>
      <c r="I70" s="10" t="s">
        <v>201</v>
      </c>
    </row>
    <row r="71" spans="1:9" x14ac:dyDescent="0.3">
      <c r="A71" s="8">
        <f>IF(B71&lt;&gt;"",ROWS($B$6:B71),"")</f>
        <v>66</v>
      </c>
      <c r="B71" s="47" t="s">
        <v>202</v>
      </c>
      <c r="C71" s="47" t="s">
        <v>203</v>
      </c>
      <c r="D71" s="1" t="s">
        <v>37</v>
      </c>
      <c r="E71" s="20">
        <v>24401.649999999998</v>
      </c>
      <c r="F71" s="9">
        <v>4148</v>
      </c>
      <c r="G71" s="9" t="s">
        <v>48</v>
      </c>
      <c r="H71" s="40">
        <v>44043</v>
      </c>
      <c r="I71" s="10" t="s">
        <v>32</v>
      </c>
    </row>
    <row r="72" spans="1:9" x14ac:dyDescent="0.3">
      <c r="A72" s="8">
        <f>IF(B72&lt;&gt;"",ROWS($B$6:B72),"")</f>
        <v>67</v>
      </c>
      <c r="B72" s="47" t="s">
        <v>204</v>
      </c>
      <c r="C72" s="47" t="s">
        <v>205</v>
      </c>
      <c r="D72" s="1" t="s">
        <v>156</v>
      </c>
      <c r="E72" s="20">
        <v>24288.69</v>
      </c>
      <c r="F72" s="9">
        <v>5279</v>
      </c>
      <c r="G72" s="9">
        <v>15</v>
      </c>
      <c r="H72" s="40">
        <v>44099</v>
      </c>
      <c r="I72" s="10" t="s">
        <v>76</v>
      </c>
    </row>
    <row r="73" spans="1:9" x14ac:dyDescent="0.3">
      <c r="A73" s="8">
        <f>IF(B73&lt;&gt;"",ROWS($B$6:B73),"")</f>
        <v>68</v>
      </c>
      <c r="B73" s="47" t="s">
        <v>206</v>
      </c>
      <c r="C73" s="47" t="s">
        <v>207</v>
      </c>
      <c r="D73" s="1" t="s">
        <v>33</v>
      </c>
      <c r="E73" s="20">
        <v>23991.200000000001</v>
      </c>
      <c r="F73" s="9">
        <v>3807</v>
      </c>
      <c r="G73" s="9" t="s">
        <v>169</v>
      </c>
      <c r="H73" s="40">
        <v>44057</v>
      </c>
      <c r="I73" s="10" t="s">
        <v>40</v>
      </c>
    </row>
    <row r="74" spans="1:9" x14ac:dyDescent="0.3">
      <c r="A74" s="8">
        <f>IF(B74&lt;&gt;"",ROWS($B$6:B74),"")</f>
        <v>69</v>
      </c>
      <c r="B74" s="47" t="s">
        <v>208</v>
      </c>
      <c r="C74" s="47" t="s">
        <v>209</v>
      </c>
      <c r="D74" s="1" t="s">
        <v>64</v>
      </c>
      <c r="E74" s="20">
        <v>23903.77</v>
      </c>
      <c r="F74" s="9">
        <v>5614</v>
      </c>
      <c r="G74" s="9">
        <v>16</v>
      </c>
      <c r="H74" s="40">
        <v>44015</v>
      </c>
      <c r="I74" s="10" t="s">
        <v>76</v>
      </c>
    </row>
    <row r="75" spans="1:9" x14ac:dyDescent="0.3">
      <c r="A75" s="8">
        <f>IF(B75&lt;&gt;"",ROWS($B$6:B75),"")</f>
        <v>70</v>
      </c>
      <c r="B75" s="47" t="s">
        <v>210</v>
      </c>
      <c r="C75" s="47" t="s">
        <v>211</v>
      </c>
      <c r="D75" s="1" t="s">
        <v>37</v>
      </c>
      <c r="E75" s="20">
        <v>23389.5</v>
      </c>
      <c r="F75" s="9">
        <v>3719</v>
      </c>
      <c r="G75" s="9" t="s">
        <v>212</v>
      </c>
      <c r="H75" s="40">
        <v>43798</v>
      </c>
      <c r="I75" s="10" t="s">
        <v>32</v>
      </c>
    </row>
    <row r="76" spans="1:9" x14ac:dyDescent="0.3">
      <c r="A76" s="8">
        <f>IF(B76&lt;&gt;"",ROWS($B$6:B76),"")</f>
        <v>71</v>
      </c>
      <c r="B76" s="47" t="s">
        <v>213</v>
      </c>
      <c r="C76" s="47" t="s">
        <v>214</v>
      </c>
      <c r="D76" s="1" t="s">
        <v>64</v>
      </c>
      <c r="E76" s="20">
        <v>22604</v>
      </c>
      <c r="F76" s="9">
        <v>4251</v>
      </c>
      <c r="G76" s="9">
        <v>3</v>
      </c>
      <c r="H76" s="40">
        <v>43805</v>
      </c>
      <c r="I76" s="10" t="s">
        <v>76</v>
      </c>
    </row>
    <row r="77" spans="1:9" x14ac:dyDescent="0.3">
      <c r="A77" s="8">
        <f>IF(B77&lt;&gt;"",ROWS($B$6:B77),"")</f>
        <v>72</v>
      </c>
      <c r="B77" s="47" t="s">
        <v>215</v>
      </c>
      <c r="C77" s="47" t="s">
        <v>216</v>
      </c>
      <c r="D77" s="1" t="s">
        <v>82</v>
      </c>
      <c r="E77" s="20">
        <v>22202</v>
      </c>
      <c r="F77" s="9">
        <v>3875</v>
      </c>
      <c r="G77" s="9" t="s">
        <v>141</v>
      </c>
      <c r="H77" s="40">
        <v>44099</v>
      </c>
      <c r="I77" s="10" t="s">
        <v>61</v>
      </c>
    </row>
    <row r="78" spans="1:9" x14ac:dyDescent="0.3">
      <c r="A78" s="8">
        <f>IF(B78&lt;&gt;"",ROWS($B$6:B78),"")</f>
        <v>73</v>
      </c>
      <c r="B78" s="47" t="s">
        <v>217</v>
      </c>
      <c r="C78" s="47" t="s">
        <v>218</v>
      </c>
      <c r="D78" s="1" t="s">
        <v>219</v>
      </c>
      <c r="E78" s="20">
        <v>22074.239999999998</v>
      </c>
      <c r="F78" s="9">
        <v>4896</v>
      </c>
      <c r="G78" s="9">
        <v>18</v>
      </c>
      <c r="H78" s="40">
        <v>43840</v>
      </c>
      <c r="I78" s="10" t="s">
        <v>220</v>
      </c>
    </row>
    <row r="79" spans="1:9" x14ac:dyDescent="0.3">
      <c r="A79" s="8">
        <f>IF(B79&lt;&gt;"",ROWS($B$6:B79),"")</f>
        <v>74</v>
      </c>
      <c r="B79" s="47" t="s">
        <v>221</v>
      </c>
      <c r="C79" s="47" t="s">
        <v>222</v>
      </c>
      <c r="D79" s="1" t="s">
        <v>82</v>
      </c>
      <c r="E79" s="20">
        <v>21627</v>
      </c>
      <c r="F79" s="9">
        <v>3725</v>
      </c>
      <c r="G79" s="9" t="s">
        <v>223</v>
      </c>
      <c r="H79" s="40">
        <v>43861</v>
      </c>
      <c r="I79" s="10" t="s">
        <v>61</v>
      </c>
    </row>
    <row r="80" spans="1:9" x14ac:dyDescent="0.3">
      <c r="A80" s="8">
        <f>IF(B80&lt;&gt;"",ROWS($B$6:B80),"")</f>
        <v>75</v>
      </c>
      <c r="B80" s="47" t="s">
        <v>224</v>
      </c>
      <c r="C80" s="47" t="s">
        <v>225</v>
      </c>
      <c r="D80" s="1" t="s">
        <v>226</v>
      </c>
      <c r="E80" s="20">
        <v>20982.7</v>
      </c>
      <c r="F80" s="9">
        <v>3646</v>
      </c>
      <c r="G80" s="9" t="s">
        <v>126</v>
      </c>
      <c r="H80" s="40">
        <v>44057</v>
      </c>
      <c r="I80" s="10" t="s">
        <v>201</v>
      </c>
    </row>
    <row r="81" spans="1:9" x14ac:dyDescent="0.3">
      <c r="A81" s="8">
        <f>IF(B81&lt;&gt;"",ROWS($B$6:B81),"")</f>
        <v>76</v>
      </c>
      <c r="B81" s="47" t="s">
        <v>227</v>
      </c>
      <c r="C81" s="47" t="s">
        <v>227</v>
      </c>
      <c r="D81" s="1" t="s">
        <v>27</v>
      </c>
      <c r="E81" s="20">
        <v>20923</v>
      </c>
      <c r="F81" s="9">
        <v>4429</v>
      </c>
      <c r="G81" s="9" t="s">
        <v>34</v>
      </c>
      <c r="H81" s="40">
        <v>44085</v>
      </c>
      <c r="I81" s="10" t="s">
        <v>228</v>
      </c>
    </row>
    <row r="82" spans="1:9" x14ac:dyDescent="0.3">
      <c r="A82" s="8">
        <f>IF(B82&lt;&gt;"",ROWS($B$6:B82),"")</f>
        <v>77</v>
      </c>
      <c r="B82" s="47" t="s">
        <v>229</v>
      </c>
      <c r="C82" s="47" t="s">
        <v>230</v>
      </c>
      <c r="D82" s="1" t="s">
        <v>184</v>
      </c>
      <c r="E82" s="20">
        <v>20449.830000000002</v>
      </c>
      <c r="F82" s="9">
        <v>4263</v>
      </c>
      <c r="G82" s="9" t="s">
        <v>121</v>
      </c>
      <c r="H82" s="40">
        <v>43833</v>
      </c>
      <c r="I82" s="10" t="s">
        <v>231</v>
      </c>
    </row>
    <row r="83" spans="1:9" x14ac:dyDescent="0.3">
      <c r="A83" s="8">
        <f>IF(B83&lt;&gt;"",ROWS($B$6:B83),"")</f>
        <v>78</v>
      </c>
      <c r="B83" s="47" t="s">
        <v>232</v>
      </c>
      <c r="C83" s="47" t="s">
        <v>233</v>
      </c>
      <c r="D83" s="1" t="s">
        <v>37</v>
      </c>
      <c r="E83" s="20">
        <v>20372.259999999998</v>
      </c>
      <c r="F83" s="9">
        <v>3428</v>
      </c>
      <c r="G83" s="9" t="s">
        <v>121</v>
      </c>
      <c r="H83" s="40">
        <v>44078</v>
      </c>
      <c r="I83" s="10" t="s">
        <v>32</v>
      </c>
    </row>
    <row r="84" spans="1:9" x14ac:dyDescent="0.3">
      <c r="A84" s="8">
        <f>IF(B84&lt;&gt;"",ROWS($B$6:B84),"")</f>
        <v>79</v>
      </c>
      <c r="B84" s="47" t="s">
        <v>234</v>
      </c>
      <c r="C84" s="47" t="s">
        <v>235</v>
      </c>
      <c r="D84" s="1" t="s">
        <v>236</v>
      </c>
      <c r="E84" s="20">
        <v>20103.7</v>
      </c>
      <c r="F84" s="9">
        <v>3313</v>
      </c>
      <c r="G84" s="9" t="s">
        <v>121</v>
      </c>
      <c r="H84" s="40">
        <v>43896</v>
      </c>
      <c r="I84" s="10" t="s">
        <v>32</v>
      </c>
    </row>
    <row r="85" spans="1:9" x14ac:dyDescent="0.3">
      <c r="A85" s="8">
        <f>IF(B85&lt;&gt;"",ROWS($B$6:B85),"")</f>
        <v>80</v>
      </c>
      <c r="B85" s="47" t="s">
        <v>237</v>
      </c>
      <c r="C85" s="47" t="s">
        <v>238</v>
      </c>
      <c r="D85" s="1" t="s">
        <v>64</v>
      </c>
      <c r="E85" s="20">
        <v>19605.8</v>
      </c>
      <c r="F85" s="9">
        <v>4563</v>
      </c>
      <c r="G85" s="9">
        <v>15</v>
      </c>
      <c r="H85" s="40">
        <v>44057</v>
      </c>
      <c r="I85" s="10" t="s">
        <v>76</v>
      </c>
    </row>
    <row r="86" spans="1:9" x14ac:dyDescent="0.3">
      <c r="A86" s="8">
        <f>IF(B86&lt;&gt;"",ROWS($B$6:B86),"")</f>
        <v>81</v>
      </c>
      <c r="B86" s="47" t="s">
        <v>239</v>
      </c>
      <c r="C86" s="47" t="s">
        <v>240</v>
      </c>
      <c r="D86" s="1" t="s">
        <v>37</v>
      </c>
      <c r="E86" s="20">
        <v>18840.509999999998</v>
      </c>
      <c r="F86" s="9">
        <v>3301</v>
      </c>
      <c r="G86" s="9" t="s">
        <v>111</v>
      </c>
      <c r="H86" s="40">
        <v>43847</v>
      </c>
      <c r="I86" s="10" t="s">
        <v>40</v>
      </c>
    </row>
    <row r="87" spans="1:9" x14ac:dyDescent="0.3">
      <c r="A87" s="8">
        <f>IF(B87&lt;&gt;"",ROWS($B$6:B87),"")</f>
        <v>82</v>
      </c>
      <c r="B87" s="47" t="s">
        <v>241</v>
      </c>
      <c r="C87" s="47" t="s">
        <v>242</v>
      </c>
      <c r="D87" s="1" t="s">
        <v>37</v>
      </c>
      <c r="E87" s="20">
        <v>18458</v>
      </c>
      <c r="F87" s="9">
        <v>3119</v>
      </c>
      <c r="G87" s="9">
        <v>14</v>
      </c>
      <c r="H87" s="40">
        <v>44078</v>
      </c>
      <c r="I87" s="10" t="s">
        <v>243</v>
      </c>
    </row>
    <row r="88" spans="1:9" x14ac:dyDescent="0.3">
      <c r="A88" s="8">
        <f>IF(B88&lt;&gt;"",ROWS($B$6:B88),"")</f>
        <v>83</v>
      </c>
      <c r="B88" s="47" t="s">
        <v>244</v>
      </c>
      <c r="C88" s="47" t="s">
        <v>245</v>
      </c>
      <c r="D88" s="1" t="s">
        <v>246</v>
      </c>
      <c r="E88" s="20">
        <v>17868.03</v>
      </c>
      <c r="F88" s="9">
        <v>2988</v>
      </c>
      <c r="G88" s="9" t="s">
        <v>48</v>
      </c>
      <c r="H88" s="40">
        <v>44106</v>
      </c>
      <c r="I88" s="10" t="s">
        <v>164</v>
      </c>
    </row>
    <row r="89" spans="1:9" x14ac:dyDescent="0.3">
      <c r="A89" s="8">
        <f>IF(B89&lt;&gt;"",ROWS($B$6:B89),"")</f>
        <v>84</v>
      </c>
      <c r="B89" s="47" t="s">
        <v>247</v>
      </c>
      <c r="C89" s="47" t="s">
        <v>248</v>
      </c>
      <c r="D89" s="1" t="s">
        <v>37</v>
      </c>
      <c r="E89" s="20">
        <v>17857.690000000002</v>
      </c>
      <c r="F89" s="9">
        <v>3116</v>
      </c>
      <c r="G89" s="9">
        <v>15</v>
      </c>
      <c r="H89" s="40">
        <v>43875</v>
      </c>
      <c r="I89" s="10" t="s">
        <v>88</v>
      </c>
    </row>
    <row r="90" spans="1:9" x14ac:dyDescent="0.3">
      <c r="A90" s="8">
        <f>IF(B90&lt;&gt;"",ROWS($B$6:B90),"")</f>
        <v>85</v>
      </c>
      <c r="B90" s="47" t="s">
        <v>249</v>
      </c>
      <c r="C90" s="47" t="s">
        <v>250</v>
      </c>
      <c r="D90" s="1" t="s">
        <v>251</v>
      </c>
      <c r="E90" s="20">
        <v>17814</v>
      </c>
      <c r="F90" s="9">
        <v>4042</v>
      </c>
      <c r="G90" s="9">
        <v>15</v>
      </c>
      <c r="H90" s="40">
        <v>43847</v>
      </c>
      <c r="I90" s="10" t="s">
        <v>76</v>
      </c>
    </row>
    <row r="91" spans="1:9" x14ac:dyDescent="0.3">
      <c r="A91" s="8">
        <f>IF(B91&lt;&gt;"",ROWS($B$6:B91),"")</f>
        <v>86</v>
      </c>
      <c r="B91" s="47" t="s">
        <v>252</v>
      </c>
      <c r="C91" s="47" t="s">
        <v>253</v>
      </c>
      <c r="D91" s="1" t="s">
        <v>254</v>
      </c>
      <c r="E91" s="20">
        <v>17759.43</v>
      </c>
      <c r="F91" s="9">
        <v>3281</v>
      </c>
      <c r="G91" s="9" t="s">
        <v>121</v>
      </c>
      <c r="H91" s="40">
        <v>44099</v>
      </c>
      <c r="I91" s="10" t="s">
        <v>32</v>
      </c>
    </row>
    <row r="92" spans="1:9" x14ac:dyDescent="0.3">
      <c r="A92" s="8">
        <f>IF(B92&lt;&gt;"",ROWS($B$6:B92),"")</f>
        <v>87</v>
      </c>
      <c r="B92" s="47" t="s">
        <v>255</v>
      </c>
      <c r="C92" s="47" t="s">
        <v>256</v>
      </c>
      <c r="D92" s="1" t="s">
        <v>37</v>
      </c>
      <c r="E92" s="20">
        <v>17441.29</v>
      </c>
      <c r="F92" s="9">
        <v>3010</v>
      </c>
      <c r="G92" s="9" t="s">
        <v>28</v>
      </c>
      <c r="H92" s="40">
        <v>44120</v>
      </c>
      <c r="I92" s="10" t="s">
        <v>201</v>
      </c>
    </row>
    <row r="93" spans="1:9" x14ac:dyDescent="0.3">
      <c r="A93" s="8">
        <f>IF(B93&lt;&gt;"",ROWS($B$6:B93),"")</f>
        <v>88</v>
      </c>
      <c r="B93" s="47" t="s">
        <v>257</v>
      </c>
      <c r="C93" s="47" t="s">
        <v>257</v>
      </c>
      <c r="D93" s="1" t="s">
        <v>27</v>
      </c>
      <c r="E93" s="20">
        <v>17364</v>
      </c>
      <c r="F93" s="9">
        <v>3086</v>
      </c>
      <c r="G93" s="9" t="s">
        <v>31</v>
      </c>
      <c r="H93" s="40">
        <v>44071</v>
      </c>
      <c r="I93" s="10" t="s">
        <v>258</v>
      </c>
    </row>
    <row r="94" spans="1:9" x14ac:dyDescent="0.3">
      <c r="A94" s="8">
        <f>IF(B94&lt;&gt;"",ROWS($B$6:B94),"")</f>
        <v>89</v>
      </c>
      <c r="B94" s="47" t="s">
        <v>259</v>
      </c>
      <c r="C94" s="47" t="s">
        <v>260</v>
      </c>
      <c r="D94" s="1" t="s">
        <v>37</v>
      </c>
      <c r="E94" s="20">
        <v>17034.690000000002</v>
      </c>
      <c r="F94" s="9">
        <v>3329</v>
      </c>
      <c r="G94" s="9" t="s">
        <v>121</v>
      </c>
      <c r="H94" s="40">
        <v>44008</v>
      </c>
      <c r="I94" s="10" t="s">
        <v>32</v>
      </c>
    </row>
    <row r="95" spans="1:9" x14ac:dyDescent="0.3">
      <c r="A95" s="8">
        <f>IF(B95&lt;&gt;"",ROWS($B$6:B95),"")</f>
        <v>90</v>
      </c>
      <c r="B95" s="47" t="s">
        <v>261</v>
      </c>
      <c r="C95" s="47" t="s">
        <v>262</v>
      </c>
      <c r="D95" s="1" t="s">
        <v>37</v>
      </c>
      <c r="E95" s="20">
        <v>16759.96</v>
      </c>
      <c r="F95" s="9">
        <v>3193</v>
      </c>
      <c r="G95" s="9" t="s">
        <v>126</v>
      </c>
      <c r="H95" s="40">
        <v>44050</v>
      </c>
      <c r="I95" s="10" t="s">
        <v>32</v>
      </c>
    </row>
    <row r="96" spans="1:9" x14ac:dyDescent="0.3">
      <c r="A96" s="8">
        <f>IF(B96&lt;&gt;"",ROWS($B$6:B96),"")</f>
        <v>91</v>
      </c>
      <c r="B96" s="47" t="s">
        <v>263</v>
      </c>
      <c r="C96" s="47" t="s">
        <v>264</v>
      </c>
      <c r="D96" s="1" t="s">
        <v>265</v>
      </c>
      <c r="E96" s="20">
        <v>16579.830000000002</v>
      </c>
      <c r="F96" s="9">
        <v>2911</v>
      </c>
      <c r="G96" s="9" t="s">
        <v>48</v>
      </c>
      <c r="H96" s="40">
        <v>44022</v>
      </c>
      <c r="I96" s="10" t="s">
        <v>201</v>
      </c>
    </row>
    <row r="97" spans="1:9" x14ac:dyDescent="0.3">
      <c r="A97" s="8">
        <f>IF(B97&lt;&gt;"",ROWS($B$6:B97),"")</f>
        <v>92</v>
      </c>
      <c r="B97" s="47" t="s">
        <v>266</v>
      </c>
      <c r="C97" s="47" t="s">
        <v>267</v>
      </c>
      <c r="D97" s="1" t="s">
        <v>82</v>
      </c>
      <c r="E97" s="20">
        <v>16397</v>
      </c>
      <c r="F97" s="9">
        <v>2623</v>
      </c>
      <c r="G97" s="9" t="s">
        <v>268</v>
      </c>
      <c r="H97" s="40">
        <v>43868</v>
      </c>
      <c r="I97" s="10" t="s">
        <v>32</v>
      </c>
    </row>
    <row r="98" spans="1:9" x14ac:dyDescent="0.3">
      <c r="A98" s="8">
        <f>IF(B98&lt;&gt;"",ROWS($B$6:B98),"")</f>
        <v>93</v>
      </c>
      <c r="B98" s="47" t="s">
        <v>269</v>
      </c>
      <c r="C98" s="47" t="s">
        <v>270</v>
      </c>
      <c r="D98" s="1" t="s">
        <v>161</v>
      </c>
      <c r="E98" s="20">
        <v>15190.9</v>
      </c>
      <c r="F98" s="9">
        <v>3764</v>
      </c>
      <c r="G98" s="9" t="s">
        <v>105</v>
      </c>
      <c r="H98" s="40">
        <v>44050</v>
      </c>
      <c r="I98" s="10" t="s">
        <v>164</v>
      </c>
    </row>
    <row r="99" spans="1:9" x14ac:dyDescent="0.3">
      <c r="A99" s="8">
        <f>IF(B99&lt;&gt;"",ROWS($B$6:B99),"")</f>
        <v>94</v>
      </c>
      <c r="B99" s="47" t="s">
        <v>271</v>
      </c>
      <c r="C99" s="47" t="s">
        <v>272</v>
      </c>
      <c r="D99" s="1" t="s">
        <v>273</v>
      </c>
      <c r="E99" s="20">
        <v>14780.649999999998</v>
      </c>
      <c r="F99" s="9">
        <v>2413</v>
      </c>
      <c r="G99" s="9">
        <v>6</v>
      </c>
      <c r="H99" s="40">
        <v>43896</v>
      </c>
      <c r="I99" s="10" t="s">
        <v>149</v>
      </c>
    </row>
    <row r="100" spans="1:9" x14ac:dyDescent="0.3">
      <c r="A100" s="8">
        <f>IF(B100&lt;&gt;"",ROWS($B$6:B100),"")</f>
        <v>95</v>
      </c>
      <c r="B100" s="47" t="s">
        <v>274</v>
      </c>
      <c r="C100" s="47" t="s">
        <v>275</v>
      </c>
      <c r="D100" s="1" t="s">
        <v>276</v>
      </c>
      <c r="E100" s="20">
        <v>14672.829999999998</v>
      </c>
      <c r="F100" s="9">
        <v>2891</v>
      </c>
      <c r="G100" s="9">
        <v>14</v>
      </c>
      <c r="H100" s="40">
        <v>44099</v>
      </c>
      <c r="I100" s="10" t="s">
        <v>164</v>
      </c>
    </row>
    <row r="101" spans="1:9" x14ac:dyDescent="0.3">
      <c r="A101" s="8">
        <f>IF(B101&lt;&gt;"",ROWS($B$6:B101),"")</f>
        <v>96</v>
      </c>
      <c r="B101" s="47" t="s">
        <v>277</v>
      </c>
      <c r="C101" s="47" t="s">
        <v>277</v>
      </c>
      <c r="D101" s="1" t="s">
        <v>265</v>
      </c>
      <c r="E101" s="20">
        <v>14493.69</v>
      </c>
      <c r="F101" s="9">
        <v>2526</v>
      </c>
      <c r="G101" s="9">
        <v>13</v>
      </c>
      <c r="H101" s="40">
        <v>43889</v>
      </c>
      <c r="I101" s="10" t="s">
        <v>190</v>
      </c>
    </row>
    <row r="102" spans="1:9" x14ac:dyDescent="0.3">
      <c r="A102" s="8">
        <f>IF(B102&lt;&gt;"",ROWS($B$6:B102),"")</f>
        <v>97</v>
      </c>
      <c r="B102" s="47" t="s">
        <v>278</v>
      </c>
      <c r="C102" s="47" t="s">
        <v>279</v>
      </c>
      <c r="D102" s="1" t="s">
        <v>37</v>
      </c>
      <c r="E102" s="20">
        <v>14037.6</v>
      </c>
      <c r="F102" s="9">
        <v>2714</v>
      </c>
      <c r="G102" s="9" t="s">
        <v>126</v>
      </c>
      <c r="H102" s="40">
        <v>44134</v>
      </c>
      <c r="I102" s="10" t="s">
        <v>40</v>
      </c>
    </row>
    <row r="103" spans="1:9" x14ac:dyDescent="0.3">
      <c r="A103" s="8">
        <f>IF(B103&lt;&gt;"",ROWS($B$6:B103),"")</f>
        <v>98</v>
      </c>
      <c r="B103" s="47" t="s">
        <v>280</v>
      </c>
      <c r="C103" s="47" t="s">
        <v>281</v>
      </c>
      <c r="D103" s="1" t="s">
        <v>82</v>
      </c>
      <c r="E103" s="20">
        <v>13909.19</v>
      </c>
      <c r="F103" s="9">
        <v>2179</v>
      </c>
      <c r="G103" s="9" t="s">
        <v>282</v>
      </c>
      <c r="H103" s="40">
        <v>43812</v>
      </c>
      <c r="I103" s="10" t="s">
        <v>32</v>
      </c>
    </row>
    <row r="104" spans="1:9" x14ac:dyDescent="0.3">
      <c r="A104" s="8">
        <f>IF(B104&lt;&gt;"",ROWS($B$6:B104),"")</f>
        <v>99</v>
      </c>
      <c r="B104" s="47" t="s">
        <v>283</v>
      </c>
      <c r="C104" s="47" t="s">
        <v>284</v>
      </c>
      <c r="D104" s="1" t="s">
        <v>82</v>
      </c>
      <c r="E104" s="20">
        <v>13415</v>
      </c>
      <c r="F104" s="9">
        <v>2388</v>
      </c>
      <c r="G104" s="9" t="s">
        <v>111</v>
      </c>
      <c r="H104" s="40">
        <v>44064</v>
      </c>
      <c r="I104" s="10" t="s">
        <v>61</v>
      </c>
    </row>
    <row r="105" spans="1:9" x14ac:dyDescent="0.3">
      <c r="A105" s="8">
        <f>IF(B105&lt;&gt;"",ROWS($B$6:B105),"")</f>
        <v>100</v>
      </c>
      <c r="B105" s="47" t="s">
        <v>285</v>
      </c>
      <c r="C105" s="47" t="s">
        <v>286</v>
      </c>
      <c r="D105" s="1" t="s">
        <v>265</v>
      </c>
      <c r="E105" s="20">
        <v>13414.880000000001</v>
      </c>
      <c r="F105" s="9">
        <v>2311</v>
      </c>
      <c r="G105" s="9" t="s">
        <v>28</v>
      </c>
      <c r="H105" s="40">
        <v>44029</v>
      </c>
      <c r="I105" s="10" t="s">
        <v>32</v>
      </c>
    </row>
    <row r="106" spans="1:9" x14ac:dyDescent="0.3">
      <c r="A106" s="8">
        <f>IF(B106&lt;&gt;"",ROWS($B$6:B106),"")</f>
        <v>101</v>
      </c>
      <c r="B106" s="47" t="s">
        <v>287</v>
      </c>
      <c r="C106" s="47" t="s">
        <v>288</v>
      </c>
      <c r="D106" s="1" t="s">
        <v>156</v>
      </c>
      <c r="E106" s="20">
        <v>13385</v>
      </c>
      <c r="F106" s="9">
        <v>3188</v>
      </c>
      <c r="G106" s="9" t="s">
        <v>105</v>
      </c>
      <c r="H106" s="40">
        <v>44127</v>
      </c>
      <c r="I106" s="10" t="s">
        <v>61</v>
      </c>
    </row>
    <row r="107" spans="1:9" x14ac:dyDescent="0.3">
      <c r="A107" s="8">
        <f>IF(B107&lt;&gt;"",ROWS($B$6:B107),"")</f>
        <v>102</v>
      </c>
      <c r="B107" s="47" t="s">
        <v>289</v>
      </c>
      <c r="C107" s="47" t="s">
        <v>290</v>
      </c>
      <c r="D107" s="1" t="s">
        <v>64</v>
      </c>
      <c r="E107" s="20">
        <v>12527.11</v>
      </c>
      <c r="F107" s="9">
        <v>2402</v>
      </c>
      <c r="G107" s="9">
        <v>14</v>
      </c>
      <c r="H107" s="40">
        <v>44120</v>
      </c>
      <c r="I107" s="10" t="s">
        <v>76</v>
      </c>
    </row>
    <row r="108" spans="1:9" x14ac:dyDescent="0.3">
      <c r="A108" s="8">
        <f>IF(B108&lt;&gt;"",ROWS($B$6:B108),"")</f>
        <v>103</v>
      </c>
      <c r="B108" s="47" t="s">
        <v>291</v>
      </c>
      <c r="C108" s="47" t="s">
        <v>292</v>
      </c>
      <c r="D108" s="1" t="s">
        <v>64</v>
      </c>
      <c r="E108" s="20">
        <v>12437</v>
      </c>
      <c r="F108" s="9">
        <v>2297</v>
      </c>
      <c r="G108" s="9">
        <v>14</v>
      </c>
      <c r="H108" s="40">
        <v>44106</v>
      </c>
      <c r="I108" s="10" t="s">
        <v>293</v>
      </c>
    </row>
    <row r="109" spans="1:9" x14ac:dyDescent="0.3">
      <c r="A109" s="8">
        <f>IF(B109&lt;&gt;"",ROWS($B$6:B109),"")</f>
        <v>104</v>
      </c>
      <c r="B109" s="47" t="s">
        <v>294</v>
      </c>
      <c r="C109" s="47" t="s">
        <v>294</v>
      </c>
      <c r="D109" s="1" t="s">
        <v>295</v>
      </c>
      <c r="E109" s="20">
        <v>12304.6</v>
      </c>
      <c r="F109" s="9">
        <v>2902</v>
      </c>
      <c r="G109" s="9" t="s">
        <v>296</v>
      </c>
      <c r="H109" s="40">
        <v>43888</v>
      </c>
      <c r="I109" s="10" t="s">
        <v>297</v>
      </c>
    </row>
    <row r="110" spans="1:9" x14ac:dyDescent="0.3">
      <c r="A110" s="8">
        <f>IF(B110&lt;&gt;"",ROWS($B$6:B110),"")</f>
        <v>105</v>
      </c>
      <c r="B110" s="47" t="s">
        <v>298</v>
      </c>
      <c r="C110" s="47" t="s">
        <v>299</v>
      </c>
      <c r="D110" s="1" t="s">
        <v>37</v>
      </c>
      <c r="E110" s="20">
        <v>12021.58</v>
      </c>
      <c r="F110" s="9">
        <v>2078</v>
      </c>
      <c r="G110" s="9" t="s">
        <v>48</v>
      </c>
      <c r="H110" s="40">
        <v>44113</v>
      </c>
      <c r="I110" s="10" t="s">
        <v>164</v>
      </c>
    </row>
    <row r="111" spans="1:9" x14ac:dyDescent="0.3">
      <c r="A111" s="8">
        <f>IF(B111&lt;&gt;"",ROWS($B$6:B111),"")</f>
        <v>106</v>
      </c>
      <c r="B111" s="47" t="s">
        <v>300</v>
      </c>
      <c r="C111" s="47" t="s">
        <v>301</v>
      </c>
      <c r="D111" s="1" t="s">
        <v>302</v>
      </c>
      <c r="E111" s="20">
        <v>11892.82</v>
      </c>
      <c r="F111" s="9">
        <v>2199</v>
      </c>
      <c r="G111" s="9">
        <v>8</v>
      </c>
      <c r="H111" s="40">
        <v>44092</v>
      </c>
      <c r="I111" s="10" t="s">
        <v>76</v>
      </c>
    </row>
    <row r="112" spans="1:9" x14ac:dyDescent="0.3">
      <c r="A112" s="8">
        <f>IF(B112&lt;&gt;"",ROWS($B$6:B112),"")</f>
        <v>107</v>
      </c>
      <c r="B112" s="47" t="s">
        <v>303</v>
      </c>
      <c r="C112" s="47" t="s">
        <v>304</v>
      </c>
      <c r="D112" s="1" t="s">
        <v>305</v>
      </c>
      <c r="E112" s="20">
        <v>10235.42</v>
      </c>
      <c r="F112" s="9">
        <v>2161</v>
      </c>
      <c r="G112" s="9">
        <v>8</v>
      </c>
      <c r="H112" s="40">
        <v>43847</v>
      </c>
      <c r="I112" s="10" t="s">
        <v>293</v>
      </c>
    </row>
    <row r="113" spans="1:9" x14ac:dyDescent="0.3">
      <c r="A113" s="8">
        <f>IF(B113&lt;&gt;"",ROWS($B$6:B113),"")</f>
        <v>108</v>
      </c>
      <c r="B113" s="47" t="s">
        <v>306</v>
      </c>
      <c r="C113" s="47" t="s">
        <v>307</v>
      </c>
      <c r="D113" s="1" t="s">
        <v>37</v>
      </c>
      <c r="E113" s="20">
        <v>10089.48</v>
      </c>
      <c r="F113" s="9">
        <v>2016</v>
      </c>
      <c r="G113" s="9">
        <v>9</v>
      </c>
      <c r="H113" s="40">
        <v>44099</v>
      </c>
      <c r="I113" s="10" t="s">
        <v>76</v>
      </c>
    </row>
    <row r="114" spans="1:9" x14ac:dyDescent="0.3">
      <c r="A114" s="8">
        <f>IF(B114&lt;&gt;"",ROWS($B$6:B114),"")</f>
        <v>109</v>
      </c>
      <c r="B114" s="47" t="s">
        <v>308</v>
      </c>
      <c r="C114" s="47" t="s">
        <v>309</v>
      </c>
      <c r="D114" s="1" t="s">
        <v>82</v>
      </c>
      <c r="E114" s="20">
        <v>8892.7199999999993</v>
      </c>
      <c r="F114" s="9">
        <v>1492</v>
      </c>
      <c r="G114" s="9" t="s">
        <v>79</v>
      </c>
      <c r="H114" s="40">
        <v>44022</v>
      </c>
      <c r="I114" s="10" t="s">
        <v>201</v>
      </c>
    </row>
    <row r="115" spans="1:9" x14ac:dyDescent="0.3">
      <c r="A115" s="8">
        <f>IF(B115&lt;&gt;"",ROWS($B$6:B115),"")</f>
        <v>110</v>
      </c>
      <c r="B115" s="47" t="s">
        <v>310</v>
      </c>
      <c r="C115" s="47" t="s">
        <v>311</v>
      </c>
      <c r="D115" s="1" t="s">
        <v>312</v>
      </c>
      <c r="E115" s="20">
        <v>8804.4</v>
      </c>
      <c r="F115" s="9">
        <v>1883</v>
      </c>
      <c r="G115" s="9" t="s">
        <v>212</v>
      </c>
      <c r="H115" s="40">
        <v>43868</v>
      </c>
      <c r="I115" s="10" t="s">
        <v>293</v>
      </c>
    </row>
    <row r="116" spans="1:9" x14ac:dyDescent="0.3">
      <c r="A116" s="8">
        <f>IF(B116&lt;&gt;"",ROWS($B$6:B116),"")</f>
        <v>111</v>
      </c>
      <c r="B116" s="47" t="s">
        <v>313</v>
      </c>
      <c r="C116" s="47" t="s">
        <v>314</v>
      </c>
      <c r="D116" s="1" t="s">
        <v>315</v>
      </c>
      <c r="E116" s="20">
        <v>8633.17</v>
      </c>
      <c r="F116" s="9">
        <v>1635</v>
      </c>
      <c r="G116" s="9">
        <v>6</v>
      </c>
      <c r="H116" s="40">
        <v>43812</v>
      </c>
      <c r="I116" s="10" t="s">
        <v>228</v>
      </c>
    </row>
    <row r="117" spans="1:9" x14ac:dyDescent="0.3">
      <c r="A117" s="8">
        <f>IF(B117&lt;&gt;"",ROWS($B$6:B117),"")</f>
        <v>112</v>
      </c>
      <c r="B117" s="47" t="s">
        <v>316</v>
      </c>
      <c r="C117" s="47" t="s">
        <v>317</v>
      </c>
      <c r="D117" s="1" t="s">
        <v>82</v>
      </c>
      <c r="E117" s="20">
        <v>8559</v>
      </c>
      <c r="F117" s="9">
        <v>1518</v>
      </c>
      <c r="G117" s="9" t="s">
        <v>296</v>
      </c>
      <c r="H117" s="40">
        <v>44134</v>
      </c>
      <c r="I117" s="10" t="s">
        <v>61</v>
      </c>
    </row>
    <row r="118" spans="1:9" x14ac:dyDescent="0.3">
      <c r="A118" s="8">
        <f>IF(B118&lt;&gt;"",ROWS($B$6:B118),"")</f>
        <v>113</v>
      </c>
      <c r="B118" s="47" t="s">
        <v>318</v>
      </c>
      <c r="C118" s="47" t="s">
        <v>319</v>
      </c>
      <c r="D118" s="1" t="s">
        <v>320</v>
      </c>
      <c r="E118" s="20">
        <v>8405</v>
      </c>
      <c r="F118" s="9">
        <v>1845</v>
      </c>
      <c r="G118" s="9" t="s">
        <v>105</v>
      </c>
      <c r="H118" s="40">
        <v>43882</v>
      </c>
      <c r="I118" s="10" t="s">
        <v>61</v>
      </c>
    </row>
    <row r="119" spans="1:9" x14ac:dyDescent="0.3">
      <c r="A119" s="8">
        <f>IF(B119&lt;&gt;"",ROWS($B$6:B119),"")</f>
        <v>114</v>
      </c>
      <c r="B119" s="47" t="s">
        <v>321</v>
      </c>
      <c r="C119" s="47" t="s">
        <v>321</v>
      </c>
      <c r="D119" s="1" t="s">
        <v>302</v>
      </c>
      <c r="E119" s="20">
        <v>8347</v>
      </c>
      <c r="F119" s="9">
        <v>1616</v>
      </c>
      <c r="G119" s="9">
        <v>8</v>
      </c>
      <c r="H119" s="40">
        <v>43826</v>
      </c>
      <c r="I119" s="10" t="s">
        <v>190</v>
      </c>
    </row>
    <row r="120" spans="1:9" x14ac:dyDescent="0.3">
      <c r="A120" s="8">
        <f>IF(B120&lt;&gt;"",ROWS($B$6:B120),"")</f>
        <v>115</v>
      </c>
      <c r="B120" s="47" t="s">
        <v>322</v>
      </c>
      <c r="C120" s="47" t="s">
        <v>323</v>
      </c>
      <c r="D120" s="1" t="s">
        <v>200</v>
      </c>
      <c r="E120" s="20">
        <v>7789</v>
      </c>
      <c r="F120" s="9">
        <v>1359</v>
      </c>
      <c r="G120" s="9" t="s">
        <v>121</v>
      </c>
      <c r="H120" s="40">
        <v>44050</v>
      </c>
      <c r="I120" s="10" t="s">
        <v>293</v>
      </c>
    </row>
    <row r="121" spans="1:9" x14ac:dyDescent="0.3">
      <c r="A121" s="8">
        <f>IF(B121&lt;&gt;"",ROWS($B$6:B121),"")</f>
        <v>116</v>
      </c>
      <c r="B121" s="47" t="s">
        <v>324</v>
      </c>
      <c r="C121" s="47" t="s">
        <v>325</v>
      </c>
      <c r="D121" s="1" t="s">
        <v>326</v>
      </c>
      <c r="E121" s="20">
        <v>7721.97</v>
      </c>
      <c r="F121" s="9">
        <v>1308</v>
      </c>
      <c r="G121" s="9" t="s">
        <v>126</v>
      </c>
      <c r="H121" s="40">
        <v>44050</v>
      </c>
      <c r="I121" s="10" t="s">
        <v>164</v>
      </c>
    </row>
    <row r="122" spans="1:9" x14ac:dyDescent="0.3">
      <c r="A122" s="8">
        <f>IF(B122&lt;&gt;"",ROWS($B$6:B122),"")</f>
        <v>117</v>
      </c>
      <c r="B122" s="47" t="s">
        <v>327</v>
      </c>
      <c r="C122" s="47" t="s">
        <v>328</v>
      </c>
      <c r="D122" s="1" t="s">
        <v>64</v>
      </c>
      <c r="E122" s="20">
        <v>7577</v>
      </c>
      <c r="F122" s="9">
        <v>1513</v>
      </c>
      <c r="G122" s="9">
        <v>15</v>
      </c>
      <c r="H122" s="40">
        <v>43896</v>
      </c>
      <c r="I122" s="10" t="s">
        <v>220</v>
      </c>
    </row>
    <row r="123" spans="1:9" x14ac:dyDescent="0.3">
      <c r="A123" s="8">
        <f>IF(B123&lt;&gt;"",ROWS($B$6:B123),"")</f>
        <v>118</v>
      </c>
      <c r="B123" s="47" t="s">
        <v>329</v>
      </c>
      <c r="C123" s="47" t="s">
        <v>329</v>
      </c>
      <c r="D123" s="1" t="s">
        <v>37</v>
      </c>
      <c r="E123" s="20">
        <v>7394</v>
      </c>
      <c r="F123" s="9">
        <v>1573</v>
      </c>
      <c r="G123" s="9" t="s">
        <v>48</v>
      </c>
      <c r="H123" s="40">
        <v>44064</v>
      </c>
      <c r="I123" s="10" t="s">
        <v>61</v>
      </c>
    </row>
    <row r="124" spans="1:9" x14ac:dyDescent="0.3">
      <c r="A124" s="8">
        <f>IF(B124&lt;&gt;"",ROWS($B$6:B124),"")</f>
        <v>119</v>
      </c>
      <c r="B124" s="47" t="s">
        <v>330</v>
      </c>
      <c r="C124" s="47" t="s">
        <v>331</v>
      </c>
      <c r="D124" s="1" t="s">
        <v>332</v>
      </c>
      <c r="E124" s="20">
        <v>7012.28</v>
      </c>
      <c r="F124" s="9">
        <v>1586</v>
      </c>
      <c r="G124" s="9" t="s">
        <v>333</v>
      </c>
      <c r="H124" s="40">
        <v>44029</v>
      </c>
      <c r="I124" s="10" t="s">
        <v>334</v>
      </c>
    </row>
    <row r="125" spans="1:9" x14ac:dyDescent="0.3">
      <c r="A125" s="8">
        <f>IF(B125&lt;&gt;"",ROWS($B$6:B125),"")</f>
        <v>120</v>
      </c>
      <c r="B125" s="47" t="s">
        <v>335</v>
      </c>
      <c r="C125" s="47" t="s">
        <v>335</v>
      </c>
      <c r="D125" s="1" t="s">
        <v>37</v>
      </c>
      <c r="E125" s="20">
        <v>6985.13</v>
      </c>
      <c r="F125" s="9">
        <v>1377</v>
      </c>
      <c r="G125" s="9">
        <v>9</v>
      </c>
      <c r="H125" s="40">
        <v>44099</v>
      </c>
      <c r="I125" s="10" t="s">
        <v>149</v>
      </c>
    </row>
    <row r="126" spans="1:9" x14ac:dyDescent="0.3">
      <c r="A126" s="8">
        <f>IF(B126&lt;&gt;"",ROWS($B$6:B126),"")</f>
        <v>121</v>
      </c>
      <c r="B126" s="47" t="s">
        <v>336</v>
      </c>
      <c r="C126" s="47" t="s">
        <v>337</v>
      </c>
      <c r="D126" s="1" t="s">
        <v>37</v>
      </c>
      <c r="E126" s="20">
        <v>6559.11</v>
      </c>
      <c r="F126" s="9">
        <v>1025</v>
      </c>
      <c r="G126" s="9">
        <v>6</v>
      </c>
      <c r="H126" s="40">
        <v>43794</v>
      </c>
      <c r="I126" s="10" t="s">
        <v>88</v>
      </c>
    </row>
    <row r="127" spans="1:9" x14ac:dyDescent="0.3">
      <c r="A127" s="8">
        <f>IF(B127&lt;&gt;"",ROWS($B$6:B127),"")</f>
        <v>122</v>
      </c>
      <c r="B127" s="47" t="s">
        <v>338</v>
      </c>
      <c r="C127" s="47" t="s">
        <v>339</v>
      </c>
      <c r="D127" s="1" t="s">
        <v>64</v>
      </c>
      <c r="E127" s="20">
        <v>6352.8</v>
      </c>
      <c r="F127" s="9">
        <v>2420</v>
      </c>
      <c r="G127" s="9" t="s">
        <v>141</v>
      </c>
      <c r="H127" s="40">
        <v>44113</v>
      </c>
      <c r="I127" s="10" t="s">
        <v>340</v>
      </c>
    </row>
    <row r="128" spans="1:9" x14ac:dyDescent="0.3">
      <c r="A128" s="8">
        <f>IF(B128&lt;&gt;"",ROWS($B$6:B128),"")</f>
        <v>123</v>
      </c>
      <c r="B128" s="47" t="s">
        <v>341</v>
      </c>
      <c r="C128" s="47" t="s">
        <v>342</v>
      </c>
      <c r="D128" s="1" t="s">
        <v>37</v>
      </c>
      <c r="E128" s="20">
        <v>6232</v>
      </c>
      <c r="F128" s="9">
        <v>2018</v>
      </c>
      <c r="G128" s="9">
        <v>1</v>
      </c>
      <c r="H128" s="40">
        <v>42916</v>
      </c>
      <c r="I128" s="10" t="s">
        <v>45</v>
      </c>
    </row>
    <row r="129" spans="1:9" x14ac:dyDescent="0.3">
      <c r="A129" s="8">
        <f>IF(B129&lt;&gt;"",ROWS($B$6:B129),"")</f>
        <v>124</v>
      </c>
      <c r="B129" s="47" t="s">
        <v>343</v>
      </c>
      <c r="C129" s="47" t="s">
        <v>344</v>
      </c>
      <c r="D129" s="1" t="s">
        <v>345</v>
      </c>
      <c r="E129" s="20">
        <v>5916.02</v>
      </c>
      <c r="F129" s="9">
        <v>1134</v>
      </c>
      <c r="G129" s="9" t="s">
        <v>296</v>
      </c>
      <c r="H129" s="40">
        <v>44134</v>
      </c>
      <c r="I129" s="10" t="s">
        <v>201</v>
      </c>
    </row>
    <row r="130" spans="1:9" x14ac:dyDescent="0.3">
      <c r="A130" s="8">
        <f>IF(B130&lt;&gt;"",ROWS($B$6:B130),"")</f>
        <v>125</v>
      </c>
      <c r="B130" s="47" t="s">
        <v>346</v>
      </c>
      <c r="C130" s="47" t="s">
        <v>347</v>
      </c>
      <c r="D130" s="1" t="s">
        <v>82</v>
      </c>
      <c r="E130" s="20">
        <v>5822.61</v>
      </c>
      <c r="F130" s="9">
        <v>984</v>
      </c>
      <c r="G130" s="9" t="s">
        <v>223</v>
      </c>
      <c r="H130" s="40">
        <v>44120</v>
      </c>
      <c r="I130" s="10" t="s">
        <v>201</v>
      </c>
    </row>
    <row r="131" spans="1:9" x14ac:dyDescent="0.3">
      <c r="A131" s="8">
        <f>IF(B131&lt;&gt;"",ROWS($B$6:B131),"")</f>
        <v>126</v>
      </c>
      <c r="B131" s="47" t="s">
        <v>348</v>
      </c>
      <c r="C131" s="47" t="s">
        <v>349</v>
      </c>
      <c r="D131" s="1" t="s">
        <v>116</v>
      </c>
      <c r="E131" s="20">
        <v>5595</v>
      </c>
      <c r="F131" s="9">
        <v>1369</v>
      </c>
      <c r="G131" s="9" t="s">
        <v>296</v>
      </c>
      <c r="H131" s="40">
        <v>44071</v>
      </c>
      <c r="I131" s="10" t="s">
        <v>350</v>
      </c>
    </row>
    <row r="132" spans="1:9" x14ac:dyDescent="0.3">
      <c r="A132" s="8">
        <f>IF(B132&lt;&gt;"",ROWS($B$6:B132),"")</f>
        <v>127</v>
      </c>
      <c r="B132" s="47" t="s">
        <v>351</v>
      </c>
      <c r="C132" s="47" t="s">
        <v>352</v>
      </c>
      <c r="D132" s="1" t="s">
        <v>161</v>
      </c>
      <c r="E132" s="20">
        <v>5363.48</v>
      </c>
      <c r="F132" s="9">
        <v>683</v>
      </c>
      <c r="G132" s="9">
        <v>8</v>
      </c>
      <c r="H132" s="40">
        <v>43819</v>
      </c>
      <c r="I132" s="10" t="s">
        <v>149</v>
      </c>
    </row>
    <row r="133" spans="1:9" x14ac:dyDescent="0.3">
      <c r="A133" s="8">
        <f>IF(B133&lt;&gt;"",ROWS($B$6:B133),"")</f>
        <v>128</v>
      </c>
      <c r="B133" s="47" t="s">
        <v>353</v>
      </c>
      <c r="C133" s="47" t="s">
        <v>354</v>
      </c>
      <c r="D133" s="1" t="s">
        <v>265</v>
      </c>
      <c r="E133" s="20">
        <v>5303.75</v>
      </c>
      <c r="F133" s="9">
        <v>956</v>
      </c>
      <c r="G133" s="9">
        <v>16</v>
      </c>
      <c r="H133" s="40">
        <v>44029</v>
      </c>
      <c r="I133" s="10" t="s">
        <v>164</v>
      </c>
    </row>
    <row r="134" spans="1:9" x14ac:dyDescent="0.3">
      <c r="A134" s="8">
        <f>IF(B134&lt;&gt;"",ROWS($B$6:B134),"")</f>
        <v>129</v>
      </c>
      <c r="B134" s="47" t="s">
        <v>355</v>
      </c>
      <c r="C134" s="47" t="s">
        <v>356</v>
      </c>
      <c r="D134" s="1" t="s">
        <v>265</v>
      </c>
      <c r="E134" s="20">
        <v>4922.8999999999996</v>
      </c>
      <c r="F134" s="9">
        <v>848</v>
      </c>
      <c r="G134" s="9" t="s">
        <v>169</v>
      </c>
      <c r="H134" s="40">
        <v>44057</v>
      </c>
      <c r="I134" s="10" t="s">
        <v>164</v>
      </c>
    </row>
    <row r="135" spans="1:9" x14ac:dyDescent="0.3">
      <c r="A135" s="8">
        <f>IF(B135&lt;&gt;"",ROWS($B$6:B135),"")</f>
        <v>130</v>
      </c>
      <c r="B135" s="47" t="s">
        <v>357</v>
      </c>
      <c r="C135" s="47" t="s">
        <v>358</v>
      </c>
      <c r="D135" s="1" t="s">
        <v>64</v>
      </c>
      <c r="E135" s="20">
        <v>4893</v>
      </c>
      <c r="F135" s="9">
        <v>1066</v>
      </c>
      <c r="G135" s="9" t="s">
        <v>212</v>
      </c>
      <c r="H135" s="40">
        <v>43826</v>
      </c>
      <c r="I135" s="10" t="s">
        <v>293</v>
      </c>
    </row>
    <row r="136" spans="1:9" x14ac:dyDescent="0.3">
      <c r="A136" s="8">
        <f>IF(B136&lt;&gt;"",ROWS($B$6:B136),"")</f>
        <v>131</v>
      </c>
      <c r="B136" s="47" t="s">
        <v>359</v>
      </c>
      <c r="C136" s="47" t="s">
        <v>360</v>
      </c>
      <c r="D136" s="1" t="s">
        <v>37</v>
      </c>
      <c r="E136" s="20">
        <v>4855.8999999999996</v>
      </c>
      <c r="F136" s="9">
        <v>1026</v>
      </c>
      <c r="G136" s="9">
        <v>10</v>
      </c>
      <c r="H136" s="40">
        <v>43896</v>
      </c>
      <c r="I136" s="10" t="s">
        <v>76</v>
      </c>
    </row>
    <row r="137" spans="1:9" x14ac:dyDescent="0.3">
      <c r="A137" s="8">
        <f>IF(B137&lt;&gt;"",ROWS($B$6:B137),"")</f>
        <v>132</v>
      </c>
      <c r="B137" s="47" t="s">
        <v>361</v>
      </c>
      <c r="C137" s="47" t="s">
        <v>362</v>
      </c>
      <c r="D137" s="1" t="s">
        <v>33</v>
      </c>
      <c r="E137" s="20">
        <v>4849.8599999999997</v>
      </c>
      <c r="F137" s="9">
        <v>920</v>
      </c>
      <c r="G137" s="9" t="s">
        <v>28</v>
      </c>
      <c r="H137" s="40">
        <v>44127</v>
      </c>
      <c r="I137" s="10" t="s">
        <v>164</v>
      </c>
    </row>
    <row r="138" spans="1:9" x14ac:dyDescent="0.3">
      <c r="A138" s="8">
        <f>IF(B138&lt;&gt;"",ROWS($B$6:B138),"")</f>
        <v>133</v>
      </c>
      <c r="B138" s="47" t="s">
        <v>363</v>
      </c>
      <c r="C138" s="47" t="s">
        <v>364</v>
      </c>
      <c r="D138" s="1" t="s">
        <v>64</v>
      </c>
      <c r="E138" s="20">
        <v>4840</v>
      </c>
      <c r="F138" s="9">
        <v>1254</v>
      </c>
      <c r="G138" s="9">
        <v>6</v>
      </c>
      <c r="H138" s="40">
        <v>43847</v>
      </c>
      <c r="I138" s="10" t="s">
        <v>76</v>
      </c>
    </row>
    <row r="139" spans="1:9" x14ac:dyDescent="0.3">
      <c r="A139" s="8">
        <f>IF(B139&lt;&gt;"",ROWS($B$6:B139),"")</f>
        <v>134</v>
      </c>
      <c r="B139" s="47" t="s">
        <v>365</v>
      </c>
      <c r="C139" s="47" t="s">
        <v>366</v>
      </c>
      <c r="D139" s="1" t="s">
        <v>367</v>
      </c>
      <c r="E139" s="20">
        <v>4765.93</v>
      </c>
      <c r="F139" s="9">
        <v>1110</v>
      </c>
      <c r="G139" s="9">
        <v>4</v>
      </c>
      <c r="H139" s="40">
        <v>43889</v>
      </c>
      <c r="I139" s="10" t="s">
        <v>293</v>
      </c>
    </row>
    <row r="140" spans="1:9" x14ac:dyDescent="0.3">
      <c r="A140" s="8">
        <f>IF(B140&lt;&gt;"",ROWS($B$6:B140),"")</f>
        <v>135</v>
      </c>
      <c r="B140" s="47" t="s">
        <v>368</v>
      </c>
      <c r="C140" s="47" t="s">
        <v>369</v>
      </c>
      <c r="D140" s="1" t="s">
        <v>64</v>
      </c>
      <c r="E140" s="20">
        <v>4600</v>
      </c>
      <c r="F140" s="9">
        <v>839</v>
      </c>
      <c r="G140" s="9">
        <v>15</v>
      </c>
      <c r="H140" s="40">
        <v>44022</v>
      </c>
      <c r="I140" s="10" t="s">
        <v>76</v>
      </c>
    </row>
    <row r="141" spans="1:9" x14ac:dyDescent="0.3">
      <c r="A141" s="8">
        <f>IF(B141&lt;&gt;"",ROWS($B$6:B141),"")</f>
        <v>136</v>
      </c>
      <c r="B141" s="47" t="s">
        <v>370</v>
      </c>
      <c r="C141" s="47" t="s">
        <v>371</v>
      </c>
      <c r="D141" s="1" t="s">
        <v>37</v>
      </c>
      <c r="E141" s="20">
        <v>4586</v>
      </c>
      <c r="F141" s="9">
        <v>776</v>
      </c>
      <c r="G141" s="9" t="s">
        <v>212</v>
      </c>
      <c r="H141" s="40">
        <v>41970</v>
      </c>
      <c r="I141" s="10" t="s">
        <v>40</v>
      </c>
    </row>
    <row r="142" spans="1:9" x14ac:dyDescent="0.3">
      <c r="A142" s="8">
        <f>IF(B142&lt;&gt;"",ROWS($B$6:B142),"")</f>
        <v>137</v>
      </c>
      <c r="B142" s="47" t="s">
        <v>372</v>
      </c>
      <c r="C142" s="47" t="s">
        <v>373</v>
      </c>
      <c r="D142" s="1" t="s">
        <v>64</v>
      </c>
      <c r="E142" s="20">
        <v>4542.18</v>
      </c>
      <c r="F142" s="9">
        <v>755</v>
      </c>
      <c r="G142" s="9" t="s">
        <v>79</v>
      </c>
      <c r="H142" s="40">
        <v>44015</v>
      </c>
      <c r="I142" s="10" t="s">
        <v>201</v>
      </c>
    </row>
    <row r="143" spans="1:9" x14ac:dyDescent="0.3">
      <c r="A143" s="8">
        <f>IF(B143&lt;&gt;"",ROWS($B$6:B143),"")</f>
        <v>138</v>
      </c>
      <c r="B143" s="47" t="s">
        <v>374</v>
      </c>
      <c r="C143" s="47" t="s">
        <v>374</v>
      </c>
      <c r="D143" s="1" t="s">
        <v>27</v>
      </c>
      <c r="E143" s="20">
        <v>4537.16</v>
      </c>
      <c r="F143" s="9">
        <v>793</v>
      </c>
      <c r="G143" s="9" t="s">
        <v>141</v>
      </c>
      <c r="H143" s="40">
        <v>43756</v>
      </c>
      <c r="I143" s="10" t="s">
        <v>375</v>
      </c>
    </row>
    <row r="144" spans="1:9" x14ac:dyDescent="0.3">
      <c r="A144" s="8">
        <f>IF(B144&lt;&gt;"",ROWS($B$6:B144),"")</f>
        <v>139</v>
      </c>
      <c r="B144" s="47" t="s">
        <v>376</v>
      </c>
      <c r="C144" s="47" t="s">
        <v>377</v>
      </c>
      <c r="D144" s="1" t="s">
        <v>82</v>
      </c>
      <c r="E144" s="20">
        <v>4477</v>
      </c>
      <c r="F144" s="9">
        <v>870</v>
      </c>
      <c r="G144" s="9" t="s">
        <v>141</v>
      </c>
      <c r="H144" s="40">
        <v>44078</v>
      </c>
      <c r="I144" s="10" t="s">
        <v>61</v>
      </c>
    </row>
    <row r="145" spans="1:9" x14ac:dyDescent="0.3">
      <c r="A145" s="8">
        <f>IF(B145&lt;&gt;"",ROWS($B$6:B145),"")</f>
        <v>140</v>
      </c>
      <c r="B145" s="47" t="s">
        <v>378</v>
      </c>
      <c r="C145" s="47" t="s">
        <v>379</v>
      </c>
      <c r="D145" s="1" t="s">
        <v>226</v>
      </c>
      <c r="E145" s="20">
        <v>4456.0599999999995</v>
      </c>
      <c r="F145" s="9">
        <v>952</v>
      </c>
      <c r="G145" s="9" t="s">
        <v>268</v>
      </c>
      <c r="H145" s="40">
        <v>43987</v>
      </c>
      <c r="I145" s="10" t="s">
        <v>231</v>
      </c>
    </row>
    <row r="146" spans="1:9" x14ac:dyDescent="0.3">
      <c r="A146" s="8">
        <f>IF(B146&lt;&gt;"",ROWS($B$6:B146),"")</f>
        <v>141</v>
      </c>
      <c r="B146" s="47" t="s">
        <v>380</v>
      </c>
      <c r="C146" s="47" t="s">
        <v>381</v>
      </c>
      <c r="D146" s="1" t="s">
        <v>382</v>
      </c>
      <c r="E146" s="20">
        <v>4372.88</v>
      </c>
      <c r="F146" s="9">
        <v>786</v>
      </c>
      <c r="G146" s="9">
        <v>13</v>
      </c>
      <c r="H146" s="40">
        <v>43889</v>
      </c>
      <c r="I146" s="10" t="s">
        <v>76</v>
      </c>
    </row>
    <row r="147" spans="1:9" x14ac:dyDescent="0.3">
      <c r="A147" s="8">
        <f>IF(B147&lt;&gt;"",ROWS($B$6:B147),"")</f>
        <v>142</v>
      </c>
      <c r="B147" s="47" t="s">
        <v>383</v>
      </c>
      <c r="C147" s="47" t="s">
        <v>383</v>
      </c>
      <c r="D147" s="1" t="s">
        <v>37</v>
      </c>
      <c r="E147" s="20">
        <v>4302.29</v>
      </c>
      <c r="F147" s="9">
        <v>831</v>
      </c>
      <c r="G147" s="9" t="s">
        <v>212</v>
      </c>
      <c r="H147" s="40">
        <v>43903</v>
      </c>
      <c r="I147" s="10" t="s">
        <v>32</v>
      </c>
    </row>
    <row r="148" spans="1:9" x14ac:dyDescent="0.3">
      <c r="A148" s="8">
        <f>IF(B148&lt;&gt;"",ROWS($B$6:B148),"")</f>
        <v>143</v>
      </c>
      <c r="B148" s="47" t="s">
        <v>384</v>
      </c>
      <c r="C148" s="47" t="s">
        <v>385</v>
      </c>
      <c r="D148" s="1" t="s">
        <v>156</v>
      </c>
      <c r="E148" s="20">
        <v>4131</v>
      </c>
      <c r="F148" s="9">
        <v>817</v>
      </c>
      <c r="G148" s="9">
        <v>9</v>
      </c>
      <c r="H148" s="40">
        <v>43875</v>
      </c>
      <c r="I148" s="10" t="s">
        <v>76</v>
      </c>
    </row>
    <row r="149" spans="1:9" x14ac:dyDescent="0.3">
      <c r="A149" s="8">
        <f>IF(B149&lt;&gt;"",ROWS($B$6:B149),"")</f>
        <v>144</v>
      </c>
      <c r="B149" s="47" t="s">
        <v>386</v>
      </c>
      <c r="C149" s="47" t="s">
        <v>387</v>
      </c>
      <c r="D149" s="1" t="s">
        <v>64</v>
      </c>
      <c r="E149" s="20">
        <v>4078</v>
      </c>
      <c r="F149" s="9">
        <v>880</v>
      </c>
      <c r="G149" s="9">
        <v>14</v>
      </c>
      <c r="H149" s="40">
        <v>43868</v>
      </c>
      <c r="I149" s="10" t="s">
        <v>220</v>
      </c>
    </row>
    <row r="150" spans="1:9" x14ac:dyDescent="0.3">
      <c r="A150" s="8">
        <f>IF(B150&lt;&gt;"",ROWS($B$6:B150),"")</f>
        <v>145</v>
      </c>
      <c r="B150" s="47" t="s">
        <v>388</v>
      </c>
      <c r="C150" s="47" t="s">
        <v>389</v>
      </c>
      <c r="D150" s="1" t="s">
        <v>82</v>
      </c>
      <c r="E150" s="20">
        <v>3670.0499999999997</v>
      </c>
      <c r="F150" s="9">
        <v>613</v>
      </c>
      <c r="G150" s="9" t="s">
        <v>169</v>
      </c>
      <c r="H150" s="40">
        <v>44043</v>
      </c>
      <c r="I150" s="10" t="s">
        <v>32</v>
      </c>
    </row>
    <row r="151" spans="1:9" x14ac:dyDescent="0.3">
      <c r="A151" s="8">
        <f>IF(B151&lt;&gt;"",ROWS($B$6:B151),"")</f>
        <v>146</v>
      </c>
      <c r="B151" s="47" t="s">
        <v>390</v>
      </c>
      <c r="C151" s="47" t="s">
        <v>391</v>
      </c>
      <c r="D151" s="1" t="s">
        <v>64</v>
      </c>
      <c r="E151" s="20">
        <v>3656</v>
      </c>
      <c r="F151" s="9">
        <v>831</v>
      </c>
      <c r="G151" s="9">
        <v>5</v>
      </c>
      <c r="H151" s="40">
        <v>43868</v>
      </c>
      <c r="I151" s="10" t="s">
        <v>76</v>
      </c>
    </row>
    <row r="152" spans="1:9" x14ac:dyDescent="0.3">
      <c r="A152" s="8">
        <f>IF(B152&lt;&gt;"",ROWS($B$6:B152),"")</f>
        <v>147</v>
      </c>
      <c r="B152" s="47" t="s">
        <v>392</v>
      </c>
      <c r="C152" s="47" t="s">
        <v>393</v>
      </c>
      <c r="D152" s="1" t="s">
        <v>394</v>
      </c>
      <c r="E152" s="20">
        <v>3572.6000000000004</v>
      </c>
      <c r="F152" s="9">
        <v>649</v>
      </c>
      <c r="G152" s="9" t="s">
        <v>105</v>
      </c>
      <c r="H152" s="40">
        <v>44036</v>
      </c>
      <c r="I152" s="10" t="s">
        <v>201</v>
      </c>
    </row>
    <row r="153" spans="1:9" x14ac:dyDescent="0.3">
      <c r="A153" s="8">
        <f>IF(B153&lt;&gt;"",ROWS($B$6:B153),"")</f>
        <v>148</v>
      </c>
      <c r="B153" s="47" t="s">
        <v>395</v>
      </c>
      <c r="C153" s="47" t="s">
        <v>396</v>
      </c>
      <c r="D153" s="1" t="s">
        <v>64</v>
      </c>
      <c r="E153" s="20">
        <v>3514</v>
      </c>
      <c r="F153" s="9">
        <v>690</v>
      </c>
      <c r="G153" s="9" t="s">
        <v>282</v>
      </c>
      <c r="H153" s="40">
        <v>44057</v>
      </c>
      <c r="I153" s="10" t="s">
        <v>293</v>
      </c>
    </row>
    <row r="154" spans="1:9" x14ac:dyDescent="0.3">
      <c r="A154" s="8">
        <f>IF(B154&lt;&gt;"",ROWS($B$6:B154),"")</f>
        <v>149</v>
      </c>
      <c r="B154" s="47" t="s">
        <v>397</v>
      </c>
      <c r="C154" s="47" t="s">
        <v>398</v>
      </c>
      <c r="D154" s="1" t="s">
        <v>64</v>
      </c>
      <c r="E154" s="20">
        <v>3410.98</v>
      </c>
      <c r="F154" s="9">
        <v>593</v>
      </c>
      <c r="G154" s="9">
        <v>14</v>
      </c>
      <c r="H154" s="40">
        <v>44015</v>
      </c>
      <c r="I154" s="10" t="s">
        <v>164</v>
      </c>
    </row>
    <row r="155" spans="1:9" x14ac:dyDescent="0.3">
      <c r="A155" s="8">
        <f>IF(B155&lt;&gt;"",ROWS($B$6:B155),"")</f>
        <v>150</v>
      </c>
      <c r="B155" s="47" t="s">
        <v>399</v>
      </c>
      <c r="C155" s="47" t="s">
        <v>400</v>
      </c>
      <c r="D155" s="1" t="s">
        <v>401</v>
      </c>
      <c r="E155" s="20">
        <v>3370.5</v>
      </c>
      <c r="F155" s="9">
        <v>757</v>
      </c>
      <c r="G155" s="9">
        <v>4</v>
      </c>
      <c r="H155" s="40">
        <v>43875</v>
      </c>
      <c r="I155" s="10" t="s">
        <v>293</v>
      </c>
    </row>
    <row r="156" spans="1:9" x14ac:dyDescent="0.3">
      <c r="A156" s="8">
        <f>IF(B156&lt;&gt;"",ROWS($B$6:B156),"")</f>
        <v>151</v>
      </c>
      <c r="B156" s="47" t="s">
        <v>402</v>
      </c>
      <c r="C156" s="47" t="s">
        <v>402</v>
      </c>
      <c r="D156" s="1" t="s">
        <v>27</v>
      </c>
      <c r="E156" s="20">
        <v>3197.69</v>
      </c>
      <c r="F156" s="9">
        <v>758</v>
      </c>
      <c r="G156" s="9" t="s">
        <v>223</v>
      </c>
      <c r="H156" s="40">
        <v>44092</v>
      </c>
      <c r="I156" s="10" t="s">
        <v>403</v>
      </c>
    </row>
    <row r="157" spans="1:9" x14ac:dyDescent="0.3">
      <c r="A157" s="8">
        <f>IF(B157&lt;&gt;"",ROWS($B$6:B157),"")</f>
        <v>152</v>
      </c>
      <c r="B157" s="47" t="s">
        <v>404</v>
      </c>
      <c r="C157" s="47" t="s">
        <v>405</v>
      </c>
      <c r="D157" s="1" t="s">
        <v>406</v>
      </c>
      <c r="E157" s="20">
        <v>3180</v>
      </c>
      <c r="F157" s="9">
        <v>811</v>
      </c>
      <c r="G157" s="9">
        <v>6</v>
      </c>
      <c r="H157" s="40">
        <v>44106</v>
      </c>
      <c r="I157" s="10" t="s">
        <v>293</v>
      </c>
    </row>
    <row r="158" spans="1:9" x14ac:dyDescent="0.3">
      <c r="A158" s="8">
        <f>IF(B158&lt;&gt;"",ROWS($B$6:B158),"")</f>
        <v>153</v>
      </c>
      <c r="B158" s="47" t="s">
        <v>407</v>
      </c>
      <c r="C158" s="47" t="s">
        <v>408</v>
      </c>
      <c r="D158" s="1" t="s">
        <v>409</v>
      </c>
      <c r="E158" s="20">
        <v>3141.33</v>
      </c>
      <c r="F158" s="9">
        <v>674</v>
      </c>
      <c r="G158" s="9">
        <v>2</v>
      </c>
      <c r="H158" s="40">
        <v>43987</v>
      </c>
      <c r="I158" s="10" t="s">
        <v>231</v>
      </c>
    </row>
    <row r="159" spans="1:9" x14ac:dyDescent="0.3">
      <c r="A159" s="8">
        <f>IF(B159&lt;&gt;"",ROWS($B$6:B159),"")</f>
        <v>154</v>
      </c>
      <c r="B159" s="47" t="s">
        <v>410</v>
      </c>
      <c r="C159" s="47" t="s">
        <v>411</v>
      </c>
      <c r="D159" s="1" t="s">
        <v>82</v>
      </c>
      <c r="E159" s="20">
        <v>3051.6</v>
      </c>
      <c r="F159" s="9">
        <v>445</v>
      </c>
      <c r="G159" s="9">
        <v>5</v>
      </c>
      <c r="H159" s="40">
        <v>43903</v>
      </c>
      <c r="I159" s="10" t="s">
        <v>164</v>
      </c>
    </row>
    <row r="160" spans="1:9" x14ac:dyDescent="0.3">
      <c r="A160" s="8">
        <f>IF(B160&lt;&gt;"",ROWS($B$6:B160),"")</f>
        <v>155</v>
      </c>
      <c r="B160" s="47" t="s">
        <v>412</v>
      </c>
      <c r="C160" s="47" t="s">
        <v>413</v>
      </c>
      <c r="D160" s="1" t="s">
        <v>265</v>
      </c>
      <c r="E160" s="20">
        <v>2945</v>
      </c>
      <c r="F160" s="9">
        <v>583</v>
      </c>
      <c r="G160" s="9" t="s">
        <v>296</v>
      </c>
      <c r="H160" s="40">
        <v>44064</v>
      </c>
      <c r="I160" s="10" t="s">
        <v>220</v>
      </c>
    </row>
    <row r="161" spans="1:9" x14ac:dyDescent="0.3">
      <c r="A161" s="8">
        <f>IF(B161&lt;&gt;"",ROWS($B$6:B161),"")</f>
        <v>156</v>
      </c>
      <c r="B161" s="47" t="s">
        <v>414</v>
      </c>
      <c r="C161" s="47" t="s">
        <v>415</v>
      </c>
      <c r="D161" s="1" t="s">
        <v>156</v>
      </c>
      <c r="E161" s="20">
        <v>2921</v>
      </c>
      <c r="F161" s="9">
        <v>584</v>
      </c>
      <c r="G161" s="9">
        <v>6</v>
      </c>
      <c r="H161" s="40">
        <v>44132</v>
      </c>
      <c r="I161" s="10" t="s">
        <v>293</v>
      </c>
    </row>
    <row r="162" spans="1:9" x14ac:dyDescent="0.3">
      <c r="A162" s="8">
        <f>IF(B162&lt;&gt;"",ROWS($B$6:B162),"")</f>
        <v>157</v>
      </c>
      <c r="B162" s="47" t="s">
        <v>416</v>
      </c>
      <c r="C162" s="47" t="s">
        <v>417</v>
      </c>
      <c r="D162" s="1" t="s">
        <v>82</v>
      </c>
      <c r="E162" s="20">
        <v>2861.17</v>
      </c>
      <c r="F162" s="9">
        <v>467</v>
      </c>
      <c r="G162" s="9">
        <v>10</v>
      </c>
      <c r="H162" s="40">
        <v>44015</v>
      </c>
      <c r="I162" s="10" t="s">
        <v>164</v>
      </c>
    </row>
    <row r="163" spans="1:9" x14ac:dyDescent="0.3">
      <c r="A163" s="8">
        <f>IF(B163&lt;&gt;"",ROWS($B$6:B163),"")</f>
        <v>158</v>
      </c>
      <c r="B163" s="47" t="s">
        <v>418</v>
      </c>
      <c r="C163" s="47" t="s">
        <v>419</v>
      </c>
      <c r="D163" s="1" t="s">
        <v>37</v>
      </c>
      <c r="E163" s="20">
        <v>2831.94</v>
      </c>
      <c r="F163" s="9">
        <v>465</v>
      </c>
      <c r="G163" s="9" t="s">
        <v>111</v>
      </c>
      <c r="H163" s="40">
        <v>44071</v>
      </c>
      <c r="I163" s="10" t="s">
        <v>164</v>
      </c>
    </row>
    <row r="164" spans="1:9" x14ac:dyDescent="0.3">
      <c r="A164" s="8">
        <f>IF(B164&lt;&gt;"",ROWS($B$6:B164),"")</f>
        <v>159</v>
      </c>
      <c r="B164" s="47" t="s">
        <v>420</v>
      </c>
      <c r="C164" s="47" t="s">
        <v>421</v>
      </c>
      <c r="D164" s="1" t="s">
        <v>422</v>
      </c>
      <c r="E164" s="20">
        <v>2645</v>
      </c>
      <c r="F164" s="9">
        <v>508</v>
      </c>
      <c r="G164" s="9">
        <v>11</v>
      </c>
      <c r="H164" s="40">
        <v>43882</v>
      </c>
      <c r="I164" s="10" t="s">
        <v>76</v>
      </c>
    </row>
    <row r="165" spans="1:9" x14ac:dyDescent="0.3">
      <c r="A165" s="8">
        <f>IF(B165&lt;&gt;"",ROWS($B$6:B165),"")</f>
        <v>160</v>
      </c>
      <c r="B165" s="47" t="s">
        <v>423</v>
      </c>
      <c r="C165" s="47" t="s">
        <v>424</v>
      </c>
      <c r="D165" s="1" t="s">
        <v>37</v>
      </c>
      <c r="E165" s="20">
        <v>2621.16</v>
      </c>
      <c r="F165" s="9">
        <v>454</v>
      </c>
      <c r="G165" s="9" t="s">
        <v>223</v>
      </c>
      <c r="H165" s="40">
        <v>44085</v>
      </c>
      <c r="I165" s="10" t="s">
        <v>32</v>
      </c>
    </row>
    <row r="166" spans="1:9" x14ac:dyDescent="0.3">
      <c r="A166" s="8">
        <f>IF(B166&lt;&gt;"",ROWS($B$6:B166),"")</f>
        <v>161</v>
      </c>
      <c r="B166" s="47" t="s">
        <v>425</v>
      </c>
      <c r="C166" s="47" t="s">
        <v>426</v>
      </c>
      <c r="D166" s="1" t="s">
        <v>427</v>
      </c>
      <c r="E166" s="20">
        <v>2500.25</v>
      </c>
      <c r="F166" s="9">
        <v>599</v>
      </c>
      <c r="G166" s="9">
        <v>8</v>
      </c>
      <c r="H166" s="40">
        <v>43812</v>
      </c>
      <c r="I166" s="10" t="s">
        <v>65</v>
      </c>
    </row>
    <row r="167" spans="1:9" x14ac:dyDescent="0.3">
      <c r="A167" s="8">
        <f>IF(B167&lt;&gt;"",ROWS($B$6:B167),"")</f>
        <v>162</v>
      </c>
      <c r="B167" s="47" t="s">
        <v>428</v>
      </c>
      <c r="C167" s="47" t="s">
        <v>429</v>
      </c>
      <c r="D167" s="1" t="s">
        <v>430</v>
      </c>
      <c r="E167" s="20">
        <v>2386</v>
      </c>
      <c r="F167" s="9">
        <v>463</v>
      </c>
      <c r="G167" s="9">
        <v>4</v>
      </c>
      <c r="H167" s="40">
        <v>43791</v>
      </c>
      <c r="I167" s="10" t="s">
        <v>293</v>
      </c>
    </row>
    <row r="168" spans="1:9" x14ac:dyDescent="0.3">
      <c r="A168" s="8">
        <f>IF(B168&lt;&gt;"",ROWS($B$6:B168),"")</f>
        <v>163</v>
      </c>
      <c r="B168" s="47" t="s">
        <v>431</v>
      </c>
      <c r="C168" s="47" t="s">
        <v>432</v>
      </c>
      <c r="D168" s="1" t="s">
        <v>64</v>
      </c>
      <c r="E168" s="20">
        <v>2191.5</v>
      </c>
      <c r="F168" s="9">
        <v>461</v>
      </c>
      <c r="G168" s="9" t="s">
        <v>433</v>
      </c>
      <c r="H168" s="40">
        <v>44011</v>
      </c>
      <c r="I168" s="10" t="s">
        <v>231</v>
      </c>
    </row>
    <row r="169" spans="1:9" x14ac:dyDescent="0.3">
      <c r="A169" s="8">
        <f>IF(B169&lt;&gt;"",ROWS($B$6:B169),"")</f>
        <v>164</v>
      </c>
      <c r="B169" s="47" t="s">
        <v>434</v>
      </c>
      <c r="C169" s="47" t="s">
        <v>435</v>
      </c>
      <c r="D169" s="1" t="s">
        <v>436</v>
      </c>
      <c r="E169" s="20">
        <v>2109</v>
      </c>
      <c r="F169" s="9">
        <v>717</v>
      </c>
      <c r="G169" s="9">
        <v>4</v>
      </c>
      <c r="H169" s="40">
        <v>43763</v>
      </c>
      <c r="I169" s="10" t="s">
        <v>437</v>
      </c>
    </row>
    <row r="170" spans="1:9" x14ac:dyDescent="0.3">
      <c r="A170" s="8">
        <f>IF(B170&lt;&gt;"",ROWS($B$6:B170),"")</f>
        <v>165</v>
      </c>
      <c r="B170" s="47" t="s">
        <v>438</v>
      </c>
      <c r="C170" s="47" t="s">
        <v>439</v>
      </c>
      <c r="D170" s="1" t="s">
        <v>70</v>
      </c>
      <c r="E170" s="20">
        <v>2067.66</v>
      </c>
      <c r="F170" s="9">
        <v>328</v>
      </c>
      <c r="G170" s="9" t="s">
        <v>223</v>
      </c>
      <c r="H170" s="40">
        <v>44141</v>
      </c>
      <c r="I170" s="10" t="s">
        <v>53</v>
      </c>
    </row>
    <row r="171" spans="1:9" x14ac:dyDescent="0.3">
      <c r="A171" s="8">
        <f>IF(B171&lt;&gt;"",ROWS($B$6:B171),"")</f>
        <v>166</v>
      </c>
      <c r="B171" s="47" t="s">
        <v>440</v>
      </c>
      <c r="C171" s="47" t="s">
        <v>441</v>
      </c>
      <c r="D171" s="1" t="s">
        <v>442</v>
      </c>
      <c r="E171" s="20">
        <v>2022.5</v>
      </c>
      <c r="F171" s="9">
        <v>373</v>
      </c>
      <c r="G171" s="9" t="s">
        <v>141</v>
      </c>
      <c r="H171" s="40">
        <v>44064</v>
      </c>
      <c r="I171" s="10" t="s">
        <v>293</v>
      </c>
    </row>
    <row r="172" spans="1:9" x14ac:dyDescent="0.3">
      <c r="A172" s="8">
        <f>IF(B172&lt;&gt;"",ROWS($B$6:B172),"")</f>
        <v>167</v>
      </c>
      <c r="B172" s="47" t="s">
        <v>443</v>
      </c>
      <c r="C172" s="47" t="s">
        <v>444</v>
      </c>
      <c r="D172" s="1" t="s">
        <v>265</v>
      </c>
      <c r="E172" s="20">
        <v>2001</v>
      </c>
      <c r="F172" s="9">
        <v>664</v>
      </c>
      <c r="G172" s="9">
        <v>8</v>
      </c>
      <c r="H172" s="40">
        <v>44064</v>
      </c>
      <c r="I172" s="10" t="s">
        <v>201</v>
      </c>
    </row>
    <row r="173" spans="1:9" x14ac:dyDescent="0.3">
      <c r="A173" s="8">
        <f>IF(B173&lt;&gt;"",ROWS($B$6:B173),"")</f>
        <v>168</v>
      </c>
      <c r="B173" s="47" t="s">
        <v>445</v>
      </c>
      <c r="C173" s="47" t="s">
        <v>446</v>
      </c>
      <c r="D173" s="1" t="s">
        <v>64</v>
      </c>
      <c r="E173" s="20">
        <v>1979</v>
      </c>
      <c r="F173" s="9">
        <v>535</v>
      </c>
      <c r="G173" s="9">
        <v>5</v>
      </c>
      <c r="H173" s="40">
        <v>43854</v>
      </c>
      <c r="I173" s="10" t="s">
        <v>76</v>
      </c>
    </row>
    <row r="174" spans="1:9" x14ac:dyDescent="0.3">
      <c r="A174" s="8">
        <f>IF(B174&lt;&gt;"",ROWS($B$6:B174),"")</f>
        <v>169</v>
      </c>
      <c r="B174" s="47" t="s">
        <v>447</v>
      </c>
      <c r="C174" s="47" t="s">
        <v>447</v>
      </c>
      <c r="D174" s="1" t="s">
        <v>448</v>
      </c>
      <c r="E174" s="20">
        <v>1938</v>
      </c>
      <c r="F174" s="9">
        <v>407</v>
      </c>
      <c r="G174" s="9">
        <v>4</v>
      </c>
      <c r="H174" s="40">
        <v>43798</v>
      </c>
      <c r="I174" s="10" t="s">
        <v>449</v>
      </c>
    </row>
    <row r="175" spans="1:9" x14ac:dyDescent="0.3">
      <c r="A175" s="8">
        <f>IF(B175&lt;&gt;"",ROWS($B$6:B175),"")</f>
        <v>170</v>
      </c>
      <c r="B175" s="47" t="s">
        <v>450</v>
      </c>
      <c r="C175" s="47" t="s">
        <v>451</v>
      </c>
      <c r="D175" s="1" t="s">
        <v>184</v>
      </c>
      <c r="E175" s="20">
        <v>1934</v>
      </c>
      <c r="F175" s="9">
        <v>425</v>
      </c>
      <c r="G175" s="9">
        <v>4</v>
      </c>
      <c r="H175" s="40">
        <v>43819</v>
      </c>
      <c r="I175" s="10" t="s">
        <v>76</v>
      </c>
    </row>
    <row r="176" spans="1:9" x14ac:dyDescent="0.3">
      <c r="A176" s="8">
        <f>IF(B176&lt;&gt;"",ROWS($B$6:B176),"")</f>
        <v>171</v>
      </c>
      <c r="B176" s="47" t="s">
        <v>452</v>
      </c>
      <c r="C176" s="47" t="s">
        <v>453</v>
      </c>
      <c r="D176" s="1" t="s">
        <v>454</v>
      </c>
      <c r="E176" s="20">
        <v>1802.1</v>
      </c>
      <c r="F176" s="9">
        <v>843</v>
      </c>
      <c r="G176" s="9" t="s">
        <v>455</v>
      </c>
      <c r="H176" s="40">
        <v>43700</v>
      </c>
      <c r="I176" s="10" t="s">
        <v>53</v>
      </c>
    </row>
    <row r="177" spans="1:9" x14ac:dyDescent="0.3">
      <c r="A177" s="8">
        <f>IF(B177&lt;&gt;"",ROWS($B$6:B177),"")</f>
        <v>172</v>
      </c>
      <c r="B177" s="47" t="s">
        <v>456</v>
      </c>
      <c r="C177" s="47" t="s">
        <v>457</v>
      </c>
      <c r="D177" s="1" t="s">
        <v>37</v>
      </c>
      <c r="E177" s="20">
        <v>1769.3</v>
      </c>
      <c r="F177" s="9">
        <v>305</v>
      </c>
      <c r="G177" s="9" t="s">
        <v>79</v>
      </c>
      <c r="H177" s="40">
        <v>43189</v>
      </c>
      <c r="I177" s="10" t="s">
        <v>40</v>
      </c>
    </row>
    <row r="178" spans="1:9" x14ac:dyDescent="0.3">
      <c r="A178" s="8">
        <f>IF(B178&lt;&gt;"",ROWS($B$6:B178),"")</f>
        <v>173</v>
      </c>
      <c r="B178" s="47" t="s">
        <v>458</v>
      </c>
      <c r="C178" s="47" t="s">
        <v>459</v>
      </c>
      <c r="D178" s="1" t="s">
        <v>64</v>
      </c>
      <c r="E178" s="20">
        <v>1767.25</v>
      </c>
      <c r="F178" s="9">
        <v>482</v>
      </c>
      <c r="G178" s="9" t="s">
        <v>268</v>
      </c>
      <c r="H178" s="40">
        <v>43894</v>
      </c>
      <c r="I178" s="10" t="s">
        <v>340</v>
      </c>
    </row>
    <row r="179" spans="1:9" x14ac:dyDescent="0.3">
      <c r="A179" s="8">
        <f>IF(B179&lt;&gt;"",ROWS($B$6:B179),"")</f>
        <v>174</v>
      </c>
      <c r="B179" s="47" t="s">
        <v>460</v>
      </c>
      <c r="C179" s="47" t="s">
        <v>461</v>
      </c>
      <c r="D179" s="1" t="s">
        <v>64</v>
      </c>
      <c r="E179" s="20">
        <v>1634</v>
      </c>
      <c r="F179" s="9">
        <v>409</v>
      </c>
      <c r="G179" s="9" t="s">
        <v>111</v>
      </c>
      <c r="H179" s="40">
        <v>43896</v>
      </c>
      <c r="I179" s="10" t="s">
        <v>350</v>
      </c>
    </row>
    <row r="180" spans="1:9" x14ac:dyDescent="0.3">
      <c r="A180" s="8">
        <f>IF(B180&lt;&gt;"",ROWS($B$6:B180),"")</f>
        <v>175</v>
      </c>
      <c r="B180" s="47" t="s">
        <v>462</v>
      </c>
      <c r="C180" s="47" t="s">
        <v>463</v>
      </c>
      <c r="D180" s="1" t="s">
        <v>82</v>
      </c>
      <c r="E180" s="20">
        <v>1619.3899999999999</v>
      </c>
      <c r="F180" s="9">
        <v>263</v>
      </c>
      <c r="G180" s="9">
        <v>9</v>
      </c>
      <c r="H180" s="40">
        <v>44141</v>
      </c>
      <c r="I180" s="10" t="s">
        <v>76</v>
      </c>
    </row>
    <row r="181" spans="1:9" x14ac:dyDescent="0.3">
      <c r="A181" s="8">
        <f>IF(B181&lt;&gt;"",ROWS($B$6:B181),"")</f>
        <v>176</v>
      </c>
      <c r="B181" s="47" t="s">
        <v>464</v>
      </c>
      <c r="C181" s="47" t="s">
        <v>465</v>
      </c>
      <c r="D181" s="1" t="s">
        <v>64</v>
      </c>
      <c r="E181" s="20">
        <v>1583</v>
      </c>
      <c r="F181" s="9">
        <v>343</v>
      </c>
      <c r="G181" s="9">
        <v>9</v>
      </c>
      <c r="H181" s="40">
        <v>44008</v>
      </c>
      <c r="I181" s="10" t="s">
        <v>201</v>
      </c>
    </row>
    <row r="182" spans="1:9" x14ac:dyDescent="0.3">
      <c r="A182" s="8">
        <f>IF(B182&lt;&gt;"",ROWS($B$6:B182),"")</f>
        <v>177</v>
      </c>
      <c r="B182" s="47" t="s">
        <v>466</v>
      </c>
      <c r="C182" s="47" t="s">
        <v>467</v>
      </c>
      <c r="D182" s="1" t="s">
        <v>37</v>
      </c>
      <c r="E182" s="20">
        <v>1442.4</v>
      </c>
      <c r="F182" s="9">
        <v>238</v>
      </c>
      <c r="G182" s="9" t="s">
        <v>212</v>
      </c>
      <c r="H182" s="40">
        <v>43014</v>
      </c>
      <c r="I182" s="10" t="s">
        <v>53</v>
      </c>
    </row>
    <row r="183" spans="1:9" x14ac:dyDescent="0.3">
      <c r="A183" s="8">
        <f>IF(B183&lt;&gt;"",ROWS($B$6:B183),"")</f>
        <v>178</v>
      </c>
      <c r="B183" s="47" t="s">
        <v>468</v>
      </c>
      <c r="C183" s="47" t="s">
        <v>469</v>
      </c>
      <c r="D183" s="1" t="s">
        <v>64</v>
      </c>
      <c r="E183" s="20">
        <v>1382</v>
      </c>
      <c r="F183" s="9">
        <v>442</v>
      </c>
      <c r="G183" s="9">
        <v>2</v>
      </c>
      <c r="H183" s="40">
        <v>43707</v>
      </c>
      <c r="I183" s="10" t="s">
        <v>437</v>
      </c>
    </row>
    <row r="184" spans="1:9" x14ac:dyDescent="0.3">
      <c r="A184" s="8">
        <f>IF(B184&lt;&gt;"",ROWS($B$6:B184),"")</f>
        <v>179</v>
      </c>
      <c r="B184" s="47" t="s">
        <v>470</v>
      </c>
      <c r="C184" s="47" t="s">
        <v>471</v>
      </c>
      <c r="D184" s="1" t="s">
        <v>37</v>
      </c>
      <c r="E184" s="20">
        <v>1251</v>
      </c>
      <c r="F184" s="9">
        <v>619</v>
      </c>
      <c r="G184" s="9">
        <v>4</v>
      </c>
      <c r="H184" s="40">
        <v>43616</v>
      </c>
      <c r="I184" s="10" t="s">
        <v>45</v>
      </c>
    </row>
    <row r="185" spans="1:9" x14ac:dyDescent="0.3">
      <c r="A185" s="8">
        <f>IF(B185&lt;&gt;"",ROWS($B$6:B185),"")</f>
        <v>180</v>
      </c>
      <c r="B185" s="47" t="s">
        <v>472</v>
      </c>
      <c r="C185" s="47" t="s">
        <v>473</v>
      </c>
      <c r="D185" s="1" t="s">
        <v>401</v>
      </c>
      <c r="E185" s="20">
        <v>1200</v>
      </c>
      <c r="F185" s="9">
        <v>480</v>
      </c>
      <c r="G185" s="9">
        <v>1</v>
      </c>
      <c r="H185" s="40">
        <v>43630</v>
      </c>
      <c r="I185" s="10" t="s">
        <v>76</v>
      </c>
    </row>
    <row r="186" spans="1:9" x14ac:dyDescent="0.3">
      <c r="A186" s="8">
        <f>IF(B186&lt;&gt;"",ROWS($B$6:B186),"")</f>
        <v>181</v>
      </c>
      <c r="B186" s="47" t="s">
        <v>474</v>
      </c>
      <c r="C186" s="47" t="s">
        <v>475</v>
      </c>
      <c r="D186" s="1" t="s">
        <v>37</v>
      </c>
      <c r="E186" s="20">
        <v>1184.26</v>
      </c>
      <c r="F186" s="9">
        <v>246</v>
      </c>
      <c r="G186" s="9">
        <v>6</v>
      </c>
      <c r="H186" s="40">
        <v>43665</v>
      </c>
      <c r="I186" s="10" t="s">
        <v>38</v>
      </c>
    </row>
    <row r="187" spans="1:9" x14ac:dyDescent="0.3">
      <c r="A187" s="8">
        <f>IF(B187&lt;&gt;"",ROWS($B$6:B187),"")</f>
        <v>182</v>
      </c>
      <c r="B187" s="47" t="s">
        <v>476</v>
      </c>
      <c r="C187" s="47" t="s">
        <v>476</v>
      </c>
      <c r="D187" s="1" t="s">
        <v>302</v>
      </c>
      <c r="E187" s="20">
        <v>1148.2</v>
      </c>
      <c r="F187" s="9">
        <v>179</v>
      </c>
      <c r="G187" s="9">
        <v>1</v>
      </c>
      <c r="H187" s="40">
        <v>43805</v>
      </c>
      <c r="I187" s="10" t="s">
        <v>190</v>
      </c>
    </row>
    <row r="188" spans="1:9" x14ac:dyDescent="0.3">
      <c r="A188" s="8">
        <f>IF(B188&lt;&gt;"",ROWS($B$6:B188),"")</f>
        <v>183</v>
      </c>
      <c r="B188" s="47" t="s">
        <v>477</v>
      </c>
      <c r="C188" s="47" t="s">
        <v>478</v>
      </c>
      <c r="D188" s="1" t="s">
        <v>479</v>
      </c>
      <c r="E188" s="20">
        <v>1140</v>
      </c>
      <c r="F188" s="9">
        <v>377</v>
      </c>
      <c r="G188" s="9">
        <v>1</v>
      </c>
      <c r="H188" s="40">
        <v>43435</v>
      </c>
      <c r="I188" s="10" t="s">
        <v>480</v>
      </c>
    </row>
    <row r="189" spans="1:9" x14ac:dyDescent="0.3">
      <c r="A189" s="8">
        <f>IF(B189&lt;&gt;"",ROWS($B$6:B189),"")</f>
        <v>184</v>
      </c>
      <c r="B189" s="47" t="s">
        <v>481</v>
      </c>
      <c r="C189" s="47" t="s">
        <v>482</v>
      </c>
      <c r="D189" s="1" t="s">
        <v>265</v>
      </c>
      <c r="E189" s="20">
        <v>1132.0999999999999</v>
      </c>
      <c r="F189" s="9">
        <v>197</v>
      </c>
      <c r="G189" s="9" t="s">
        <v>296</v>
      </c>
      <c r="H189" s="40">
        <v>44029</v>
      </c>
      <c r="I189" s="10" t="s">
        <v>201</v>
      </c>
    </row>
    <row r="190" spans="1:9" x14ac:dyDescent="0.3">
      <c r="A190" s="8">
        <f>IF(B190&lt;&gt;"",ROWS($B$6:B190),"")</f>
        <v>185</v>
      </c>
      <c r="B190" s="47" t="s">
        <v>483</v>
      </c>
      <c r="C190" s="47" t="s">
        <v>484</v>
      </c>
      <c r="D190" s="1" t="s">
        <v>320</v>
      </c>
      <c r="E190" s="20">
        <v>988</v>
      </c>
      <c r="F190" s="9">
        <v>255</v>
      </c>
      <c r="G190" s="9">
        <v>1</v>
      </c>
      <c r="H190" s="40">
        <v>43987</v>
      </c>
      <c r="I190" s="10" t="s">
        <v>231</v>
      </c>
    </row>
    <row r="191" spans="1:9" x14ac:dyDescent="0.3">
      <c r="A191" s="8">
        <f>IF(B191&lt;&gt;"",ROWS($B$6:B191),"")</f>
        <v>186</v>
      </c>
      <c r="B191" s="47" t="s">
        <v>485</v>
      </c>
      <c r="C191" s="47" t="s">
        <v>486</v>
      </c>
      <c r="D191" s="1" t="s">
        <v>487</v>
      </c>
      <c r="E191" s="20">
        <v>988</v>
      </c>
      <c r="F191" s="9">
        <v>212</v>
      </c>
      <c r="G191" s="9">
        <v>1</v>
      </c>
      <c r="H191" s="40">
        <v>43973</v>
      </c>
      <c r="I191" s="10" t="s">
        <v>76</v>
      </c>
    </row>
    <row r="192" spans="1:9" x14ac:dyDescent="0.3">
      <c r="A192" s="8">
        <f>IF(B192&lt;&gt;"",ROWS($B$6:B192),"")</f>
        <v>187</v>
      </c>
      <c r="B192" s="47" t="s">
        <v>488</v>
      </c>
      <c r="C192" s="47" t="s">
        <v>489</v>
      </c>
      <c r="D192" s="1" t="s">
        <v>442</v>
      </c>
      <c r="E192" s="20">
        <v>976</v>
      </c>
      <c r="F192" s="9">
        <v>420</v>
      </c>
      <c r="G192" s="9" t="s">
        <v>433</v>
      </c>
      <c r="H192" s="40">
        <v>44080</v>
      </c>
      <c r="I192" s="10" t="s">
        <v>480</v>
      </c>
    </row>
    <row r="193" spans="1:9" x14ac:dyDescent="0.3">
      <c r="A193" s="8">
        <f>IF(B193&lt;&gt;"",ROWS($B$6:B193),"")</f>
        <v>188</v>
      </c>
      <c r="B193" s="47" t="s">
        <v>490</v>
      </c>
      <c r="C193" s="47" t="s">
        <v>491</v>
      </c>
      <c r="D193" s="1" t="s">
        <v>406</v>
      </c>
      <c r="E193" s="20">
        <v>927.1</v>
      </c>
      <c r="F193" s="9">
        <v>229</v>
      </c>
      <c r="G193" s="9">
        <v>3</v>
      </c>
      <c r="H193" s="40">
        <v>44099</v>
      </c>
      <c r="I193" s="10" t="s">
        <v>492</v>
      </c>
    </row>
    <row r="194" spans="1:9" x14ac:dyDescent="0.3">
      <c r="A194" s="8">
        <f>IF(B194&lt;&gt;"",ROWS($B$6:B194),"")</f>
        <v>189</v>
      </c>
      <c r="B194" s="47" t="s">
        <v>493</v>
      </c>
      <c r="C194" s="47" t="s">
        <v>494</v>
      </c>
      <c r="D194" s="1" t="s">
        <v>37</v>
      </c>
      <c r="E194" s="20">
        <v>909.5</v>
      </c>
      <c r="F194" s="9">
        <v>467</v>
      </c>
      <c r="G194" s="9">
        <v>5</v>
      </c>
      <c r="H194" s="40">
        <v>43532</v>
      </c>
      <c r="I194" s="10" t="s">
        <v>45</v>
      </c>
    </row>
    <row r="195" spans="1:9" x14ac:dyDescent="0.3">
      <c r="A195" s="8">
        <f>IF(B195&lt;&gt;"",ROWS($B$6:B195),"")</f>
        <v>190</v>
      </c>
      <c r="B195" s="47" t="s">
        <v>495</v>
      </c>
      <c r="C195" s="47" t="s">
        <v>496</v>
      </c>
      <c r="D195" s="1" t="s">
        <v>37</v>
      </c>
      <c r="E195" s="20">
        <v>907</v>
      </c>
      <c r="F195" s="9">
        <v>148</v>
      </c>
      <c r="G195" s="9">
        <v>1</v>
      </c>
      <c r="H195" s="40">
        <v>43196</v>
      </c>
      <c r="I195" s="10" t="s">
        <v>99</v>
      </c>
    </row>
    <row r="196" spans="1:9" x14ac:dyDescent="0.3">
      <c r="A196" s="8">
        <f>IF(B196&lt;&gt;"",ROWS($B$6:B196),"")</f>
        <v>191</v>
      </c>
      <c r="B196" s="47" t="s">
        <v>497</v>
      </c>
      <c r="C196" s="47" t="s">
        <v>498</v>
      </c>
      <c r="D196" s="1" t="s">
        <v>499</v>
      </c>
      <c r="E196" s="20">
        <v>895.5</v>
      </c>
      <c r="F196" s="9">
        <v>178</v>
      </c>
      <c r="G196" s="9" t="s">
        <v>141</v>
      </c>
      <c r="H196" s="40">
        <v>44134</v>
      </c>
      <c r="I196" s="10" t="s">
        <v>201</v>
      </c>
    </row>
    <row r="197" spans="1:9" x14ac:dyDescent="0.3">
      <c r="A197" s="8">
        <f>IF(B197&lt;&gt;"",ROWS($B$6:B197),"")</f>
        <v>192</v>
      </c>
      <c r="B197" s="47" t="s">
        <v>500</v>
      </c>
      <c r="C197" s="47" t="s">
        <v>501</v>
      </c>
      <c r="D197" s="1" t="s">
        <v>683</v>
      </c>
      <c r="E197" s="20">
        <v>864</v>
      </c>
      <c r="F197" s="9">
        <v>303</v>
      </c>
      <c r="G197" s="9">
        <v>1</v>
      </c>
      <c r="H197" s="40">
        <v>42988</v>
      </c>
      <c r="I197" s="10" t="s">
        <v>480</v>
      </c>
    </row>
    <row r="198" spans="1:9" x14ac:dyDescent="0.3">
      <c r="A198" s="8">
        <f>IF(B198&lt;&gt;"",ROWS($B$6:B198),"")</f>
        <v>193</v>
      </c>
      <c r="B198" s="47" t="s">
        <v>502</v>
      </c>
      <c r="C198" s="47" t="s">
        <v>503</v>
      </c>
      <c r="D198" s="1" t="s">
        <v>504</v>
      </c>
      <c r="E198" s="20">
        <v>863</v>
      </c>
      <c r="F198" s="9">
        <v>249</v>
      </c>
      <c r="G198" s="9">
        <v>1</v>
      </c>
      <c r="H198" s="40">
        <v>43792</v>
      </c>
      <c r="I198" s="10" t="s">
        <v>480</v>
      </c>
    </row>
    <row r="199" spans="1:9" x14ac:dyDescent="0.3">
      <c r="A199" s="8">
        <f>IF(B199&lt;&gt;"",ROWS($B$6:B199),"")</f>
        <v>194</v>
      </c>
      <c r="B199" s="47" t="s">
        <v>505</v>
      </c>
      <c r="C199" s="47" t="s">
        <v>506</v>
      </c>
      <c r="D199" s="1" t="s">
        <v>64</v>
      </c>
      <c r="E199" s="20">
        <v>805</v>
      </c>
      <c r="F199" s="9">
        <v>194</v>
      </c>
      <c r="G199" s="9">
        <v>2</v>
      </c>
      <c r="H199" s="40">
        <v>43987</v>
      </c>
      <c r="I199" s="10" t="s">
        <v>231</v>
      </c>
    </row>
    <row r="200" spans="1:9" x14ac:dyDescent="0.3">
      <c r="A200" s="8">
        <f>IF(B200&lt;&gt;"",ROWS($B$6:B200),"")</f>
        <v>195</v>
      </c>
      <c r="B200" s="47" t="s">
        <v>507</v>
      </c>
      <c r="C200" s="47" t="s">
        <v>508</v>
      </c>
      <c r="D200" s="1" t="s">
        <v>315</v>
      </c>
      <c r="E200" s="20">
        <v>772</v>
      </c>
      <c r="F200" s="9">
        <v>218</v>
      </c>
      <c r="G200" s="9">
        <v>1</v>
      </c>
      <c r="H200" s="40">
        <v>42654</v>
      </c>
      <c r="I200" s="10" t="s">
        <v>480</v>
      </c>
    </row>
    <row r="201" spans="1:9" x14ac:dyDescent="0.3">
      <c r="A201" s="8">
        <f>IF(B201&lt;&gt;"",ROWS($B$6:B201),"")</f>
        <v>196</v>
      </c>
      <c r="B201" s="47" t="s">
        <v>509</v>
      </c>
      <c r="C201" s="47" t="s">
        <v>510</v>
      </c>
      <c r="D201" s="1" t="s">
        <v>64</v>
      </c>
      <c r="E201" s="20">
        <v>768</v>
      </c>
      <c r="F201" s="9">
        <v>235</v>
      </c>
      <c r="G201" s="9">
        <v>4</v>
      </c>
      <c r="H201" s="40">
        <v>43987</v>
      </c>
      <c r="I201" s="10" t="s">
        <v>231</v>
      </c>
    </row>
    <row r="202" spans="1:9" x14ac:dyDescent="0.3">
      <c r="A202" s="8">
        <f>IF(B202&lt;&gt;"",ROWS($B$6:B202),"")</f>
        <v>197</v>
      </c>
      <c r="B202" s="47" t="s">
        <v>511</v>
      </c>
      <c r="C202" s="47" t="s">
        <v>512</v>
      </c>
      <c r="D202" s="1" t="s">
        <v>70</v>
      </c>
      <c r="E202" s="20">
        <v>747.61</v>
      </c>
      <c r="F202" s="9">
        <v>130</v>
      </c>
      <c r="G202" s="9" t="s">
        <v>433</v>
      </c>
      <c r="H202" s="40">
        <v>43742</v>
      </c>
      <c r="I202" s="10" t="s">
        <v>40</v>
      </c>
    </row>
    <row r="203" spans="1:9" x14ac:dyDescent="0.3">
      <c r="A203" s="8">
        <f>IF(B203&lt;&gt;"",ROWS($B$6:B203),"")</f>
        <v>198</v>
      </c>
      <c r="B203" s="47" t="s">
        <v>513</v>
      </c>
      <c r="C203" s="47" t="s">
        <v>514</v>
      </c>
      <c r="D203" s="1" t="s">
        <v>37</v>
      </c>
      <c r="E203" s="20">
        <v>738</v>
      </c>
      <c r="F203" s="9">
        <v>137</v>
      </c>
      <c r="G203" s="9" t="s">
        <v>282</v>
      </c>
      <c r="H203" s="40">
        <v>44141</v>
      </c>
      <c r="I203" s="10" t="s">
        <v>164</v>
      </c>
    </row>
    <row r="204" spans="1:9" x14ac:dyDescent="0.3">
      <c r="A204" s="8">
        <f>IF(B204&lt;&gt;"",ROWS($B$6:B204),"")</f>
        <v>199</v>
      </c>
      <c r="B204" s="47" t="s">
        <v>515</v>
      </c>
      <c r="C204" s="47" t="s">
        <v>516</v>
      </c>
      <c r="D204" s="1" t="s">
        <v>64</v>
      </c>
      <c r="E204" s="20">
        <v>737.5</v>
      </c>
      <c r="F204" s="9">
        <v>216</v>
      </c>
      <c r="G204" s="9">
        <v>4</v>
      </c>
      <c r="H204" s="40">
        <v>43728</v>
      </c>
      <c r="I204" s="10" t="s">
        <v>293</v>
      </c>
    </row>
    <row r="205" spans="1:9" x14ac:dyDescent="0.3">
      <c r="A205" s="8">
        <f>IF(B205&lt;&gt;"",ROWS($B$6:B205),"")</f>
        <v>200</v>
      </c>
      <c r="B205" s="47" t="s">
        <v>517</v>
      </c>
      <c r="C205" s="47" t="s">
        <v>518</v>
      </c>
      <c r="D205" s="1" t="s">
        <v>519</v>
      </c>
      <c r="E205" s="20">
        <v>722.5</v>
      </c>
      <c r="F205" s="9">
        <v>173</v>
      </c>
      <c r="G205" s="9" t="s">
        <v>268</v>
      </c>
      <c r="H205" s="40">
        <v>44043</v>
      </c>
      <c r="I205" s="10" t="s">
        <v>520</v>
      </c>
    </row>
    <row r="206" spans="1:9" x14ac:dyDescent="0.3">
      <c r="A206" s="8">
        <f>IF(B206&lt;&gt;"",ROWS($B$6:B206),"")</f>
        <v>201</v>
      </c>
      <c r="B206" s="47" t="s">
        <v>521</v>
      </c>
      <c r="C206" s="47" t="s">
        <v>521</v>
      </c>
      <c r="D206" s="1" t="s">
        <v>27</v>
      </c>
      <c r="E206" s="20">
        <v>716.01</v>
      </c>
      <c r="F206" s="9">
        <v>295</v>
      </c>
      <c r="G206" s="9" t="s">
        <v>212</v>
      </c>
      <c r="H206" s="40">
        <v>44078</v>
      </c>
      <c r="I206" s="10" t="s">
        <v>522</v>
      </c>
    </row>
    <row r="207" spans="1:9" x14ac:dyDescent="0.3">
      <c r="A207" s="8">
        <f>IF(B207&lt;&gt;"",ROWS($B$6:B207),"")</f>
        <v>202</v>
      </c>
      <c r="B207" s="47" t="s">
        <v>523</v>
      </c>
      <c r="C207" s="47" t="s">
        <v>524</v>
      </c>
      <c r="D207" s="1" t="s">
        <v>64</v>
      </c>
      <c r="E207" s="20">
        <v>711</v>
      </c>
      <c r="F207" s="9">
        <v>281</v>
      </c>
      <c r="G207" s="9">
        <v>1</v>
      </c>
      <c r="H207" s="40">
        <v>42721</v>
      </c>
      <c r="I207" s="10" t="s">
        <v>480</v>
      </c>
    </row>
    <row r="208" spans="1:9" x14ac:dyDescent="0.3">
      <c r="A208" s="8">
        <f>IF(B208&lt;&gt;"",ROWS($B$6:B208),"")</f>
        <v>203</v>
      </c>
      <c r="B208" s="47" t="s">
        <v>525</v>
      </c>
      <c r="C208" s="47" t="s">
        <v>526</v>
      </c>
      <c r="D208" s="1" t="s">
        <v>37</v>
      </c>
      <c r="E208" s="20">
        <v>710.52</v>
      </c>
      <c r="F208" s="9">
        <v>124</v>
      </c>
      <c r="G208" s="9" t="s">
        <v>433</v>
      </c>
      <c r="H208" s="40">
        <v>43693</v>
      </c>
      <c r="I208" s="10" t="s">
        <v>53</v>
      </c>
    </row>
    <row r="209" spans="1:9" x14ac:dyDescent="0.3">
      <c r="A209" s="8">
        <f>IF(B209&lt;&gt;"",ROWS($B$6:B209),"")</f>
        <v>204</v>
      </c>
      <c r="B209" s="47" t="s">
        <v>527</v>
      </c>
      <c r="C209" s="47" t="s">
        <v>528</v>
      </c>
      <c r="D209" s="1" t="s">
        <v>529</v>
      </c>
      <c r="E209" s="20">
        <v>651.5</v>
      </c>
      <c r="F209" s="9">
        <v>153</v>
      </c>
      <c r="G209" s="9" t="s">
        <v>455</v>
      </c>
      <c r="H209" s="40">
        <v>44064</v>
      </c>
      <c r="I209" s="10" t="s">
        <v>520</v>
      </c>
    </row>
    <row r="210" spans="1:9" x14ac:dyDescent="0.3">
      <c r="A210" s="8">
        <f>IF(B210&lt;&gt;"",ROWS($B$6:B210),"")</f>
        <v>205</v>
      </c>
      <c r="B210" s="47" t="s">
        <v>530</v>
      </c>
      <c r="C210" s="47" t="s">
        <v>530</v>
      </c>
      <c r="D210" s="1" t="s">
        <v>27</v>
      </c>
      <c r="E210" s="20">
        <v>647</v>
      </c>
      <c r="F210" s="9">
        <v>279</v>
      </c>
      <c r="G210" s="9">
        <v>2</v>
      </c>
      <c r="H210" s="40">
        <v>41544</v>
      </c>
      <c r="I210" s="10" t="s">
        <v>531</v>
      </c>
    </row>
    <row r="211" spans="1:9" x14ac:dyDescent="0.3">
      <c r="A211" s="8">
        <f>IF(B211&lt;&gt;"",ROWS($B$6:B211),"")</f>
        <v>206</v>
      </c>
      <c r="B211" s="47" t="s">
        <v>532</v>
      </c>
      <c r="C211" s="47" t="s">
        <v>533</v>
      </c>
      <c r="D211" s="1" t="s">
        <v>534</v>
      </c>
      <c r="E211" s="20">
        <v>636</v>
      </c>
      <c r="F211" s="9">
        <v>96</v>
      </c>
      <c r="G211" s="9">
        <v>1</v>
      </c>
      <c r="H211" s="40">
        <v>43651</v>
      </c>
      <c r="I211" s="10" t="s">
        <v>76</v>
      </c>
    </row>
    <row r="212" spans="1:9" x14ac:dyDescent="0.3">
      <c r="A212" s="8">
        <f>IF(B212&lt;&gt;"",ROWS($B$6:B212),"")</f>
        <v>207</v>
      </c>
      <c r="B212" s="47" t="s">
        <v>535</v>
      </c>
      <c r="C212" s="47" t="s">
        <v>536</v>
      </c>
      <c r="D212" s="1" t="s">
        <v>537</v>
      </c>
      <c r="E212" s="20">
        <v>620.5</v>
      </c>
      <c r="F212" s="9">
        <v>149</v>
      </c>
      <c r="G212" s="9">
        <v>3</v>
      </c>
      <c r="H212" s="40">
        <v>43987</v>
      </c>
      <c r="I212" s="10" t="s">
        <v>231</v>
      </c>
    </row>
    <row r="213" spans="1:9" x14ac:dyDescent="0.3">
      <c r="A213" s="8">
        <f>IF(B213&lt;&gt;"",ROWS($B$6:B213),"")</f>
        <v>208</v>
      </c>
      <c r="B213" s="47" t="s">
        <v>538</v>
      </c>
      <c r="C213" s="47" t="s">
        <v>539</v>
      </c>
      <c r="D213" s="1" t="s">
        <v>540</v>
      </c>
      <c r="E213" s="20">
        <v>552.1</v>
      </c>
      <c r="F213" s="9">
        <v>112</v>
      </c>
      <c r="G213" s="9">
        <v>7</v>
      </c>
      <c r="H213" s="40">
        <v>43406</v>
      </c>
      <c r="I213" s="10" t="s">
        <v>243</v>
      </c>
    </row>
    <row r="214" spans="1:9" x14ac:dyDescent="0.3">
      <c r="A214" s="8">
        <f>IF(B214&lt;&gt;"",ROWS($B$6:B214),"")</f>
        <v>209</v>
      </c>
      <c r="B214" s="47" t="s">
        <v>541</v>
      </c>
      <c r="C214" s="47" t="s">
        <v>542</v>
      </c>
      <c r="D214" s="1" t="s">
        <v>64</v>
      </c>
      <c r="E214" s="20">
        <v>530</v>
      </c>
      <c r="F214" s="9">
        <v>126</v>
      </c>
      <c r="G214" s="9">
        <v>2</v>
      </c>
      <c r="H214" s="40">
        <v>41936</v>
      </c>
      <c r="I214" s="10" t="s">
        <v>293</v>
      </c>
    </row>
    <row r="215" spans="1:9" x14ac:dyDescent="0.3">
      <c r="A215" s="8">
        <f>IF(B215&lt;&gt;"",ROWS($B$6:B215),"")</f>
        <v>210</v>
      </c>
      <c r="B215" s="47" t="s">
        <v>543</v>
      </c>
      <c r="C215" s="47" t="s">
        <v>544</v>
      </c>
      <c r="D215" s="1" t="s">
        <v>64</v>
      </c>
      <c r="E215" s="20">
        <v>528</v>
      </c>
      <c r="F215" s="9">
        <v>123</v>
      </c>
      <c r="G215" s="9" t="s">
        <v>433</v>
      </c>
      <c r="H215" s="40">
        <v>43987</v>
      </c>
      <c r="I215" s="10" t="s">
        <v>231</v>
      </c>
    </row>
    <row r="216" spans="1:9" x14ac:dyDescent="0.3">
      <c r="A216" s="8">
        <f>IF(B216&lt;&gt;"",ROWS($B$6:B216),"")</f>
        <v>211</v>
      </c>
      <c r="B216" s="47" t="s">
        <v>545</v>
      </c>
      <c r="C216" s="47" t="s">
        <v>545</v>
      </c>
      <c r="D216" s="1" t="s">
        <v>64</v>
      </c>
      <c r="E216" s="20">
        <v>521</v>
      </c>
      <c r="F216" s="9">
        <v>221</v>
      </c>
      <c r="G216" s="9">
        <v>2</v>
      </c>
      <c r="H216" s="40">
        <v>44071</v>
      </c>
      <c r="I216" s="10" t="s">
        <v>350</v>
      </c>
    </row>
    <row r="217" spans="1:9" x14ac:dyDescent="0.3">
      <c r="A217" s="8">
        <f>IF(B217&lt;&gt;"",ROWS($B$6:B217),"")</f>
        <v>212</v>
      </c>
      <c r="B217" s="47" t="s">
        <v>546</v>
      </c>
      <c r="C217" s="47" t="s">
        <v>547</v>
      </c>
      <c r="D217" s="1" t="s">
        <v>548</v>
      </c>
      <c r="E217" s="20">
        <v>512.70000000000005</v>
      </c>
      <c r="F217" s="9">
        <v>114</v>
      </c>
      <c r="G217" s="9" t="s">
        <v>433</v>
      </c>
      <c r="H217" s="40">
        <v>43987</v>
      </c>
      <c r="I217" s="10" t="s">
        <v>231</v>
      </c>
    </row>
    <row r="218" spans="1:9" x14ac:dyDescent="0.3">
      <c r="A218" s="8">
        <f>IF(B218&lt;&gt;"",ROWS($B$6:B218),"")</f>
        <v>213</v>
      </c>
      <c r="B218" s="47" t="s">
        <v>549</v>
      </c>
      <c r="C218" s="47" t="s">
        <v>550</v>
      </c>
      <c r="D218" s="1" t="s">
        <v>37</v>
      </c>
      <c r="E218" s="20">
        <v>500</v>
      </c>
      <c r="F218" s="9">
        <v>87</v>
      </c>
      <c r="G218" s="9" t="s">
        <v>212</v>
      </c>
      <c r="H218" s="40">
        <v>44002</v>
      </c>
      <c r="I218" s="10" t="s">
        <v>40</v>
      </c>
    </row>
    <row r="219" spans="1:9" x14ac:dyDescent="0.3">
      <c r="A219" s="8">
        <f>IF(B219&lt;&gt;"",ROWS($B$6:B219),"")</f>
        <v>214</v>
      </c>
      <c r="B219" s="47" t="s">
        <v>551</v>
      </c>
      <c r="C219" s="47" t="s">
        <v>552</v>
      </c>
      <c r="D219" s="1" t="s">
        <v>553</v>
      </c>
      <c r="E219" s="20">
        <v>463</v>
      </c>
      <c r="F219" s="9">
        <v>125</v>
      </c>
      <c r="G219" s="9">
        <v>1</v>
      </c>
      <c r="H219" s="40">
        <v>43637</v>
      </c>
      <c r="I219" s="10" t="s">
        <v>61</v>
      </c>
    </row>
    <row r="220" spans="1:9" x14ac:dyDescent="0.3">
      <c r="A220" s="8">
        <f>IF(B220&lt;&gt;"",ROWS($B$6:B220),"")</f>
        <v>215</v>
      </c>
      <c r="B220" s="47" t="s">
        <v>554</v>
      </c>
      <c r="C220" s="47" t="s">
        <v>555</v>
      </c>
      <c r="D220" s="1" t="s">
        <v>64</v>
      </c>
      <c r="E220" s="20">
        <v>458</v>
      </c>
      <c r="F220" s="9">
        <v>140</v>
      </c>
      <c r="G220" s="9" t="s">
        <v>433</v>
      </c>
      <c r="H220" s="40">
        <v>41691</v>
      </c>
      <c r="I220" s="10" t="s">
        <v>32</v>
      </c>
    </row>
    <row r="221" spans="1:9" x14ac:dyDescent="0.3">
      <c r="A221" s="8">
        <f>IF(B221&lt;&gt;"",ROWS($B$6:B221),"")</f>
        <v>216</v>
      </c>
      <c r="B221" s="47" t="s">
        <v>556</v>
      </c>
      <c r="C221" s="47" t="s">
        <v>557</v>
      </c>
      <c r="D221" s="1" t="s">
        <v>75</v>
      </c>
      <c r="E221" s="20">
        <v>454</v>
      </c>
      <c r="F221" s="9">
        <v>185</v>
      </c>
      <c r="G221" s="9">
        <v>1</v>
      </c>
      <c r="H221" s="40">
        <v>43379</v>
      </c>
      <c r="I221" s="10" t="s">
        <v>480</v>
      </c>
    </row>
    <row r="222" spans="1:9" x14ac:dyDescent="0.3">
      <c r="A222" s="8">
        <f>IF(B222&lt;&gt;"",ROWS($B$6:B222),"")</f>
        <v>217</v>
      </c>
      <c r="B222" s="47" t="s">
        <v>558</v>
      </c>
      <c r="C222" s="47" t="s">
        <v>521</v>
      </c>
      <c r="D222" s="1" t="s">
        <v>27</v>
      </c>
      <c r="E222" s="20">
        <v>383.13</v>
      </c>
      <c r="F222" s="9">
        <v>93</v>
      </c>
      <c r="G222" s="9" t="s">
        <v>212</v>
      </c>
      <c r="H222" s="40">
        <v>44078</v>
      </c>
      <c r="I222" s="10" t="s">
        <v>522</v>
      </c>
    </row>
    <row r="223" spans="1:9" x14ac:dyDescent="0.3">
      <c r="A223" s="8">
        <f>IF(B223&lt;&gt;"",ROWS($B$6:B223),"")</f>
        <v>218</v>
      </c>
      <c r="B223" s="47" t="s">
        <v>559</v>
      </c>
      <c r="C223" s="47" t="s">
        <v>559</v>
      </c>
      <c r="D223" s="1" t="s">
        <v>27</v>
      </c>
      <c r="E223" s="20">
        <v>378</v>
      </c>
      <c r="F223" s="9">
        <v>113</v>
      </c>
      <c r="G223" s="9">
        <v>1</v>
      </c>
      <c r="H223" s="40">
        <v>43574</v>
      </c>
      <c r="I223" s="10" t="s">
        <v>231</v>
      </c>
    </row>
    <row r="224" spans="1:9" x14ac:dyDescent="0.3">
      <c r="A224" s="8">
        <f>IF(B224&lt;&gt;"",ROWS($B$6:B224),"")</f>
        <v>219</v>
      </c>
      <c r="B224" s="47" t="s">
        <v>560</v>
      </c>
      <c r="C224" s="47" t="s">
        <v>561</v>
      </c>
      <c r="D224" s="1" t="s">
        <v>37</v>
      </c>
      <c r="E224" s="20">
        <v>343</v>
      </c>
      <c r="F224" s="9">
        <v>67</v>
      </c>
      <c r="G224" s="9" t="s">
        <v>212</v>
      </c>
      <c r="H224" s="40">
        <v>43602</v>
      </c>
      <c r="I224" s="10" t="s">
        <v>293</v>
      </c>
    </row>
    <row r="225" spans="1:9" x14ac:dyDescent="0.3">
      <c r="A225" s="8">
        <f>IF(B225&lt;&gt;"",ROWS($B$6:B225),"")</f>
        <v>220</v>
      </c>
      <c r="B225" s="47" t="s">
        <v>562</v>
      </c>
      <c r="C225" s="47" t="s">
        <v>563</v>
      </c>
      <c r="D225" s="1" t="s">
        <v>564</v>
      </c>
      <c r="E225" s="20">
        <v>339</v>
      </c>
      <c r="F225" s="9">
        <v>101</v>
      </c>
      <c r="G225" s="9" t="s">
        <v>433</v>
      </c>
      <c r="H225" s="40">
        <v>44114</v>
      </c>
      <c r="I225" s="10" t="s">
        <v>480</v>
      </c>
    </row>
    <row r="226" spans="1:9" x14ac:dyDescent="0.3">
      <c r="A226" s="8">
        <f>IF(B226&lt;&gt;"",ROWS($B$6:B226),"")</f>
        <v>221</v>
      </c>
      <c r="B226" s="47" t="s">
        <v>565</v>
      </c>
      <c r="C226" s="47" t="s">
        <v>566</v>
      </c>
      <c r="D226" s="1" t="s">
        <v>33</v>
      </c>
      <c r="E226" s="20">
        <v>324</v>
      </c>
      <c r="F226" s="9">
        <v>60</v>
      </c>
      <c r="G226" s="9">
        <v>1</v>
      </c>
      <c r="H226" s="40">
        <v>43168</v>
      </c>
      <c r="I226" s="10" t="s">
        <v>190</v>
      </c>
    </row>
    <row r="227" spans="1:9" x14ac:dyDescent="0.3">
      <c r="A227" s="8">
        <f>IF(B227&lt;&gt;"",ROWS($B$6:B227),"")</f>
        <v>222</v>
      </c>
      <c r="B227" s="47" t="s">
        <v>567</v>
      </c>
      <c r="C227" s="47" t="s">
        <v>568</v>
      </c>
      <c r="D227" s="1" t="s">
        <v>37</v>
      </c>
      <c r="E227" s="20">
        <v>321</v>
      </c>
      <c r="F227" s="9">
        <v>60</v>
      </c>
      <c r="G227" s="9">
        <v>1</v>
      </c>
      <c r="H227" s="40">
        <v>43721</v>
      </c>
      <c r="I227" s="10" t="s">
        <v>569</v>
      </c>
    </row>
    <row r="228" spans="1:9" x14ac:dyDescent="0.3">
      <c r="A228" s="8">
        <f>IF(B228&lt;&gt;"",ROWS($B$6:B228),"")</f>
        <v>223</v>
      </c>
      <c r="B228" s="47" t="s">
        <v>570</v>
      </c>
      <c r="C228" s="47" t="s">
        <v>571</v>
      </c>
      <c r="D228" s="1" t="s">
        <v>75</v>
      </c>
      <c r="E228" s="20">
        <v>318</v>
      </c>
      <c r="F228" s="9">
        <v>159</v>
      </c>
      <c r="G228" s="9">
        <v>1</v>
      </c>
      <c r="H228" s="40">
        <v>42301</v>
      </c>
      <c r="I228" s="10" t="s">
        <v>480</v>
      </c>
    </row>
    <row r="229" spans="1:9" x14ac:dyDescent="0.3">
      <c r="A229" s="8">
        <f>IF(B229&lt;&gt;"",ROWS($B$6:B229),"")</f>
        <v>224</v>
      </c>
      <c r="B229" s="47" t="s">
        <v>572</v>
      </c>
      <c r="C229" s="47" t="s">
        <v>573</v>
      </c>
      <c r="D229" s="1" t="s">
        <v>574</v>
      </c>
      <c r="E229" s="20">
        <v>298</v>
      </c>
      <c r="F229" s="9">
        <v>151</v>
      </c>
      <c r="G229" s="9">
        <v>1</v>
      </c>
      <c r="H229" s="40">
        <v>43385</v>
      </c>
      <c r="I229" s="10" t="s">
        <v>32</v>
      </c>
    </row>
    <row r="230" spans="1:9" x14ac:dyDescent="0.3">
      <c r="A230" s="8">
        <f>IF(B230&lt;&gt;"",ROWS($B$6:B230),"")</f>
        <v>225</v>
      </c>
      <c r="B230" s="47" t="s">
        <v>575</v>
      </c>
      <c r="C230" s="47" t="s">
        <v>576</v>
      </c>
      <c r="D230" s="1" t="s">
        <v>37</v>
      </c>
      <c r="E230" s="20">
        <v>297</v>
      </c>
      <c r="F230" s="9">
        <v>48</v>
      </c>
      <c r="G230" s="9">
        <v>1</v>
      </c>
      <c r="H230" s="40">
        <v>43531</v>
      </c>
      <c r="I230" s="10" t="s">
        <v>220</v>
      </c>
    </row>
    <row r="231" spans="1:9" x14ac:dyDescent="0.3">
      <c r="A231" s="8">
        <f>IF(B231&lt;&gt;"",ROWS($B$6:B231),"")</f>
        <v>226</v>
      </c>
      <c r="B231" s="47" t="s">
        <v>577</v>
      </c>
      <c r="C231" s="47" t="s">
        <v>578</v>
      </c>
      <c r="D231" s="1" t="s">
        <v>406</v>
      </c>
      <c r="E231" s="20">
        <v>274</v>
      </c>
      <c r="F231" s="9">
        <v>59</v>
      </c>
      <c r="G231" s="9">
        <v>1</v>
      </c>
      <c r="H231" s="40">
        <v>42804</v>
      </c>
      <c r="I231" s="10" t="s">
        <v>293</v>
      </c>
    </row>
    <row r="232" spans="1:9" x14ac:dyDescent="0.3">
      <c r="A232" s="8">
        <f>IF(B232&lt;&gt;"",ROWS($B$6:B232),"")</f>
        <v>227</v>
      </c>
      <c r="B232" s="47" t="s">
        <v>579</v>
      </c>
      <c r="C232" s="47" t="s">
        <v>580</v>
      </c>
      <c r="D232" s="1" t="s">
        <v>302</v>
      </c>
      <c r="E232" s="20">
        <v>270</v>
      </c>
      <c r="F232" s="9">
        <v>45</v>
      </c>
      <c r="G232" s="9" t="s">
        <v>433</v>
      </c>
      <c r="H232" s="40">
        <v>43805</v>
      </c>
      <c r="I232" s="10" t="s">
        <v>32</v>
      </c>
    </row>
    <row r="233" spans="1:9" x14ac:dyDescent="0.3">
      <c r="A233" s="8">
        <f>IF(B233&lt;&gt;"",ROWS($B$6:B233),"")</f>
        <v>228</v>
      </c>
      <c r="B233" s="47" t="s">
        <v>581</v>
      </c>
      <c r="C233" s="47" t="s">
        <v>582</v>
      </c>
      <c r="D233" s="1" t="s">
        <v>37</v>
      </c>
      <c r="E233" s="20">
        <v>265.5</v>
      </c>
      <c r="F233" s="9">
        <v>59</v>
      </c>
      <c r="G233" s="9" t="s">
        <v>433</v>
      </c>
      <c r="H233" s="40">
        <v>42937</v>
      </c>
      <c r="I233" s="10" t="s">
        <v>40</v>
      </c>
    </row>
    <row r="234" spans="1:9" x14ac:dyDescent="0.3">
      <c r="A234" s="8">
        <f>IF(B234&lt;&gt;"",ROWS($B$6:B234),"")</f>
        <v>229</v>
      </c>
      <c r="B234" s="47" t="s">
        <v>583</v>
      </c>
      <c r="C234" s="47" t="s">
        <v>584</v>
      </c>
      <c r="D234" s="1" t="s">
        <v>406</v>
      </c>
      <c r="E234" s="20">
        <v>255</v>
      </c>
      <c r="F234" s="9">
        <v>54</v>
      </c>
      <c r="G234" s="9">
        <v>2</v>
      </c>
      <c r="H234" s="40">
        <v>43700</v>
      </c>
      <c r="I234" s="10" t="s">
        <v>293</v>
      </c>
    </row>
    <row r="235" spans="1:9" x14ac:dyDescent="0.3">
      <c r="A235" s="8">
        <f>IF(B235&lt;&gt;"",ROWS($B$6:B235),"")</f>
        <v>230</v>
      </c>
      <c r="B235" s="47" t="s">
        <v>585</v>
      </c>
      <c r="C235" s="47" t="s">
        <v>585</v>
      </c>
      <c r="D235" s="1" t="s">
        <v>27</v>
      </c>
      <c r="E235" s="20">
        <v>244</v>
      </c>
      <c r="F235" s="9">
        <v>61</v>
      </c>
      <c r="G235" s="9" t="s">
        <v>433</v>
      </c>
      <c r="H235" s="40">
        <v>43714</v>
      </c>
      <c r="I235" s="10" t="s">
        <v>32</v>
      </c>
    </row>
    <row r="236" spans="1:9" x14ac:dyDescent="0.3">
      <c r="A236" s="8">
        <f>IF(B236&lt;&gt;"",ROWS($B$6:B236),"")</f>
        <v>231</v>
      </c>
      <c r="B236" s="47" t="s">
        <v>586</v>
      </c>
      <c r="C236" s="47" t="s">
        <v>587</v>
      </c>
      <c r="D236" s="1" t="s">
        <v>37</v>
      </c>
      <c r="E236" s="20">
        <v>232.7</v>
      </c>
      <c r="F236" s="9">
        <v>36</v>
      </c>
      <c r="G236" s="9" t="s">
        <v>433</v>
      </c>
      <c r="H236" s="40">
        <v>43714</v>
      </c>
      <c r="I236" s="10" t="s">
        <v>40</v>
      </c>
    </row>
    <row r="237" spans="1:9" x14ac:dyDescent="0.3">
      <c r="A237" s="8">
        <f>IF(B237&lt;&gt;"",ROWS($B$6:B237),"")</f>
        <v>232</v>
      </c>
      <c r="B237" s="47" t="s">
        <v>588</v>
      </c>
      <c r="C237" s="47" t="s">
        <v>589</v>
      </c>
      <c r="D237" s="1" t="s">
        <v>590</v>
      </c>
      <c r="E237" s="20">
        <v>220</v>
      </c>
      <c r="F237" s="9">
        <v>49</v>
      </c>
      <c r="G237" s="9">
        <v>2</v>
      </c>
      <c r="H237" s="40">
        <v>43812</v>
      </c>
      <c r="I237" s="10" t="s">
        <v>76</v>
      </c>
    </row>
    <row r="238" spans="1:9" x14ac:dyDescent="0.3">
      <c r="A238" s="8">
        <f>IF(B238&lt;&gt;"",ROWS($B$6:B238),"")</f>
        <v>233</v>
      </c>
      <c r="B238" s="47" t="s">
        <v>591</v>
      </c>
      <c r="C238" s="47" t="s">
        <v>591</v>
      </c>
      <c r="D238" s="1" t="s">
        <v>27</v>
      </c>
      <c r="E238" s="20">
        <v>210</v>
      </c>
      <c r="F238" s="9">
        <v>69</v>
      </c>
      <c r="G238" s="9">
        <v>2</v>
      </c>
      <c r="H238" s="40">
        <v>43189</v>
      </c>
      <c r="I238" s="10" t="s">
        <v>592</v>
      </c>
    </row>
    <row r="239" spans="1:9" x14ac:dyDescent="0.3">
      <c r="A239" s="8">
        <f>IF(B239&lt;&gt;"",ROWS($B$6:B239),"")</f>
        <v>234</v>
      </c>
      <c r="B239" s="47" t="s">
        <v>593</v>
      </c>
      <c r="C239" s="47" t="s">
        <v>594</v>
      </c>
      <c r="D239" s="1" t="s">
        <v>302</v>
      </c>
      <c r="E239" s="20">
        <v>199</v>
      </c>
      <c r="F239" s="9">
        <v>32</v>
      </c>
      <c r="G239" s="9">
        <v>2</v>
      </c>
      <c r="H239" s="40">
        <v>43672</v>
      </c>
      <c r="I239" s="10" t="s">
        <v>76</v>
      </c>
    </row>
    <row r="240" spans="1:9" x14ac:dyDescent="0.3">
      <c r="A240" s="8">
        <f>IF(B240&lt;&gt;"",ROWS($B$6:B240),"")</f>
        <v>235</v>
      </c>
      <c r="B240" s="47" t="s">
        <v>595</v>
      </c>
      <c r="C240" s="47" t="s">
        <v>596</v>
      </c>
      <c r="D240" s="1" t="s">
        <v>597</v>
      </c>
      <c r="E240" s="20">
        <v>198.5</v>
      </c>
      <c r="F240" s="9">
        <v>61</v>
      </c>
      <c r="G240" s="9">
        <v>2</v>
      </c>
      <c r="H240" s="40">
        <v>43997</v>
      </c>
      <c r="I240" s="10" t="s">
        <v>231</v>
      </c>
    </row>
    <row r="241" spans="1:9" x14ac:dyDescent="0.3">
      <c r="A241" s="8">
        <f>IF(B241&lt;&gt;"",ROWS($B$6:B241),"")</f>
        <v>236</v>
      </c>
      <c r="B241" s="47" t="s">
        <v>598</v>
      </c>
      <c r="C241" s="47" t="s">
        <v>599</v>
      </c>
      <c r="D241" s="1" t="s">
        <v>64</v>
      </c>
      <c r="E241" s="20">
        <v>175</v>
      </c>
      <c r="F241" s="9">
        <v>42</v>
      </c>
      <c r="G241" s="9">
        <v>2</v>
      </c>
      <c r="H241" s="40">
        <v>44043</v>
      </c>
      <c r="I241" s="10" t="s">
        <v>231</v>
      </c>
    </row>
    <row r="242" spans="1:9" x14ac:dyDescent="0.3">
      <c r="A242" s="8">
        <f>IF(B242&lt;&gt;"",ROWS($B$6:B242),"")</f>
        <v>237</v>
      </c>
      <c r="B242" s="47" t="s">
        <v>600</v>
      </c>
      <c r="C242" s="47" t="s">
        <v>600</v>
      </c>
      <c r="D242" s="1" t="s">
        <v>37</v>
      </c>
      <c r="E242" s="20">
        <v>160</v>
      </c>
      <c r="F242" s="9">
        <v>40</v>
      </c>
      <c r="G242" s="9">
        <v>1</v>
      </c>
      <c r="H242" s="40">
        <v>43161</v>
      </c>
      <c r="I242" s="10" t="s">
        <v>45</v>
      </c>
    </row>
    <row r="243" spans="1:9" x14ac:dyDescent="0.3">
      <c r="A243" s="8">
        <f>IF(B243&lt;&gt;"",ROWS($B$6:B243),"")</f>
        <v>238</v>
      </c>
      <c r="B243" s="47" t="s">
        <v>601</v>
      </c>
      <c r="C243" s="47" t="s">
        <v>602</v>
      </c>
      <c r="D243" s="1" t="s">
        <v>603</v>
      </c>
      <c r="E243" s="20">
        <v>157</v>
      </c>
      <c r="F243" s="9">
        <v>30</v>
      </c>
      <c r="G243" s="9">
        <v>1</v>
      </c>
      <c r="H243" s="40">
        <v>43469</v>
      </c>
      <c r="I243" s="10" t="s">
        <v>293</v>
      </c>
    </row>
    <row r="244" spans="1:9" x14ac:dyDescent="0.3">
      <c r="A244" s="8">
        <f>IF(B244&lt;&gt;"",ROWS($B$6:B244),"")</f>
        <v>239</v>
      </c>
      <c r="B244" s="47" t="s">
        <v>604</v>
      </c>
      <c r="C244" s="47" t="s">
        <v>605</v>
      </c>
      <c r="D244" s="1" t="s">
        <v>37</v>
      </c>
      <c r="E244" s="20">
        <v>148</v>
      </c>
      <c r="F244" s="9">
        <v>75</v>
      </c>
      <c r="G244" s="9" t="s">
        <v>433</v>
      </c>
      <c r="H244" s="40">
        <v>43504</v>
      </c>
      <c r="I244" s="10" t="s">
        <v>40</v>
      </c>
    </row>
    <row r="245" spans="1:9" x14ac:dyDescent="0.3">
      <c r="A245" s="8">
        <f>IF(B245&lt;&gt;"",ROWS($B$6:B245),"")</f>
        <v>240</v>
      </c>
      <c r="B245" s="47" t="s">
        <v>606</v>
      </c>
      <c r="C245" s="47" t="s">
        <v>607</v>
      </c>
      <c r="D245" s="1" t="s">
        <v>608</v>
      </c>
      <c r="E245" s="20">
        <v>148</v>
      </c>
      <c r="F245" s="9">
        <v>42</v>
      </c>
      <c r="G245" s="9">
        <v>1</v>
      </c>
      <c r="H245" s="40">
        <v>43560</v>
      </c>
      <c r="I245" s="10" t="s">
        <v>231</v>
      </c>
    </row>
    <row r="246" spans="1:9" x14ac:dyDescent="0.3">
      <c r="A246" s="8">
        <f>IF(B246&lt;&gt;"",ROWS($B$6:B246),"")</f>
        <v>241</v>
      </c>
      <c r="B246" s="47" t="s">
        <v>609</v>
      </c>
      <c r="C246" s="47" t="s">
        <v>610</v>
      </c>
      <c r="D246" s="1" t="s">
        <v>611</v>
      </c>
      <c r="E246" s="20">
        <v>146</v>
      </c>
      <c r="F246" s="9">
        <v>73</v>
      </c>
      <c r="G246" s="9" t="s">
        <v>433</v>
      </c>
      <c r="H246" s="40">
        <v>43749</v>
      </c>
      <c r="I246" s="10" t="s">
        <v>32</v>
      </c>
    </row>
    <row r="247" spans="1:9" x14ac:dyDescent="0.3">
      <c r="A247" s="8">
        <f>IF(B247&lt;&gt;"",ROWS($B$6:B247),"")</f>
        <v>242</v>
      </c>
      <c r="B247" s="47" t="s">
        <v>612</v>
      </c>
      <c r="C247" s="47" t="s">
        <v>613</v>
      </c>
      <c r="D247" s="1" t="s">
        <v>614</v>
      </c>
      <c r="E247" s="20">
        <v>140</v>
      </c>
      <c r="F247" s="9">
        <v>56</v>
      </c>
      <c r="G247" s="9" t="s">
        <v>433</v>
      </c>
      <c r="H247" s="40">
        <v>43189</v>
      </c>
      <c r="I247" s="10" t="s">
        <v>231</v>
      </c>
    </row>
    <row r="248" spans="1:9" x14ac:dyDescent="0.3">
      <c r="A248" s="8">
        <f>IF(B248&lt;&gt;"",ROWS($B$6:B248),"")</f>
        <v>243</v>
      </c>
      <c r="B248" s="47" t="s">
        <v>615</v>
      </c>
      <c r="C248" s="47" t="s">
        <v>616</v>
      </c>
      <c r="D248" s="1" t="s">
        <v>156</v>
      </c>
      <c r="E248" s="20">
        <v>135</v>
      </c>
      <c r="F248" s="9">
        <v>30</v>
      </c>
      <c r="G248" s="9" t="s">
        <v>433</v>
      </c>
      <c r="H248" s="40">
        <v>43455</v>
      </c>
      <c r="I248" s="10" t="s">
        <v>293</v>
      </c>
    </row>
    <row r="249" spans="1:9" x14ac:dyDescent="0.3">
      <c r="A249" s="8">
        <f>IF(B249&lt;&gt;"",ROWS($B$6:B249),"")</f>
        <v>244</v>
      </c>
      <c r="B249" s="47" t="s">
        <v>617</v>
      </c>
      <c r="C249" s="47" t="s">
        <v>618</v>
      </c>
      <c r="D249" s="1" t="s">
        <v>37</v>
      </c>
      <c r="E249" s="20">
        <v>131</v>
      </c>
      <c r="F249" s="9">
        <v>67</v>
      </c>
      <c r="G249" s="9" t="s">
        <v>455</v>
      </c>
      <c r="H249" s="40">
        <v>43721</v>
      </c>
      <c r="I249" s="10" t="s">
        <v>32</v>
      </c>
    </row>
    <row r="250" spans="1:9" x14ac:dyDescent="0.3">
      <c r="A250" s="8">
        <f>IF(B250&lt;&gt;"",ROWS($B$6:B250),"")</f>
        <v>245</v>
      </c>
      <c r="B250" s="47" t="s">
        <v>619</v>
      </c>
      <c r="C250" s="47" t="s">
        <v>620</v>
      </c>
      <c r="D250" s="1" t="s">
        <v>156</v>
      </c>
      <c r="E250" s="20">
        <v>130</v>
      </c>
      <c r="F250" s="9">
        <v>65</v>
      </c>
      <c r="G250" s="9" t="s">
        <v>433</v>
      </c>
      <c r="H250" s="40">
        <v>42832</v>
      </c>
      <c r="I250" s="10" t="s">
        <v>231</v>
      </c>
    </row>
    <row r="251" spans="1:9" x14ac:dyDescent="0.3">
      <c r="A251" s="8">
        <f>IF(B251&lt;&gt;"",ROWS($B$6:B251),"")</f>
        <v>246</v>
      </c>
      <c r="B251" s="47" t="s">
        <v>621</v>
      </c>
      <c r="C251" s="47" t="s">
        <v>621</v>
      </c>
      <c r="D251" s="1" t="s">
        <v>302</v>
      </c>
      <c r="E251" s="20">
        <v>122.34</v>
      </c>
      <c r="F251" s="9">
        <v>21</v>
      </c>
      <c r="G251" s="9">
        <v>1</v>
      </c>
      <c r="H251" s="40">
        <v>43623</v>
      </c>
      <c r="I251" s="10" t="s">
        <v>622</v>
      </c>
    </row>
    <row r="252" spans="1:9" x14ac:dyDescent="0.3">
      <c r="A252" s="8">
        <f>IF(B252&lt;&gt;"",ROWS($B$6:B252),"")</f>
        <v>247</v>
      </c>
      <c r="B252" s="47" t="s">
        <v>623</v>
      </c>
      <c r="C252" s="47" t="s">
        <v>624</v>
      </c>
      <c r="D252" s="1" t="s">
        <v>625</v>
      </c>
      <c r="E252" s="20">
        <v>115</v>
      </c>
      <c r="F252" s="9">
        <v>35</v>
      </c>
      <c r="G252" s="9" t="s">
        <v>212</v>
      </c>
      <c r="H252" s="40">
        <v>44011</v>
      </c>
      <c r="I252" s="10" t="s">
        <v>231</v>
      </c>
    </row>
    <row r="253" spans="1:9" x14ac:dyDescent="0.3">
      <c r="A253" s="8">
        <f>IF(B253&lt;&gt;"",ROWS($B$6:B253),"")</f>
        <v>248</v>
      </c>
      <c r="B253" s="47" t="s">
        <v>626</v>
      </c>
      <c r="C253" s="47" t="s">
        <v>627</v>
      </c>
      <c r="D253" s="1" t="s">
        <v>608</v>
      </c>
      <c r="E253" s="20">
        <v>96</v>
      </c>
      <c r="F253" s="9">
        <v>24</v>
      </c>
      <c r="G253" s="9">
        <v>1</v>
      </c>
      <c r="H253" s="40">
        <v>42832</v>
      </c>
      <c r="I253" s="10" t="s">
        <v>231</v>
      </c>
    </row>
    <row r="254" spans="1:9" x14ac:dyDescent="0.3">
      <c r="A254" s="8">
        <f>IF(B254&lt;&gt;"",ROWS($B$6:B254),"")</f>
        <v>249</v>
      </c>
      <c r="B254" s="47" t="s">
        <v>628</v>
      </c>
      <c r="C254" s="47" t="s">
        <v>548</v>
      </c>
      <c r="D254" s="1" t="s">
        <v>37</v>
      </c>
      <c r="E254" s="20">
        <v>82</v>
      </c>
      <c r="F254" s="9">
        <v>13</v>
      </c>
      <c r="G254" s="9" t="s">
        <v>433</v>
      </c>
      <c r="H254" s="40">
        <v>42986</v>
      </c>
      <c r="I254" s="10" t="s">
        <v>40</v>
      </c>
    </row>
    <row r="255" spans="1:9" x14ac:dyDescent="0.3">
      <c r="A255" s="8">
        <f>IF(B255&lt;&gt;"",ROWS($B$6:B255),"")</f>
        <v>250</v>
      </c>
      <c r="B255" s="47" t="s">
        <v>629</v>
      </c>
      <c r="C255" s="47" t="s">
        <v>630</v>
      </c>
      <c r="D255" s="1" t="s">
        <v>37</v>
      </c>
      <c r="E255" s="20">
        <v>76.7</v>
      </c>
      <c r="F255" s="9">
        <v>12</v>
      </c>
      <c r="G255" s="9" t="s">
        <v>433</v>
      </c>
      <c r="H255" s="40">
        <v>43777</v>
      </c>
      <c r="I255" s="10" t="s">
        <v>40</v>
      </c>
    </row>
    <row r="256" spans="1:9" x14ac:dyDescent="0.3">
      <c r="A256" s="8">
        <f>IF(B256&lt;&gt;"",ROWS($B$6:B256),"")</f>
        <v>251</v>
      </c>
      <c r="B256" s="47" t="s">
        <v>631</v>
      </c>
      <c r="C256" s="47" t="s">
        <v>632</v>
      </c>
      <c r="D256" s="1" t="s">
        <v>633</v>
      </c>
      <c r="E256" s="20">
        <v>76</v>
      </c>
      <c r="F256" s="9">
        <v>22</v>
      </c>
      <c r="G256" s="9" t="s">
        <v>433</v>
      </c>
      <c r="H256" s="40">
        <v>44029</v>
      </c>
      <c r="I256" s="10" t="s">
        <v>231</v>
      </c>
    </row>
    <row r="257" spans="1:9" x14ac:dyDescent="0.3">
      <c r="A257" s="8">
        <f>IF(B257&lt;&gt;"",ROWS($B$6:B257),"")</f>
        <v>252</v>
      </c>
      <c r="B257" s="47" t="s">
        <v>634</v>
      </c>
      <c r="C257" s="47" t="s">
        <v>635</v>
      </c>
      <c r="D257" s="1" t="s">
        <v>685</v>
      </c>
      <c r="E257" s="20">
        <v>75</v>
      </c>
      <c r="F257" s="9">
        <v>25</v>
      </c>
      <c r="G257" s="9">
        <v>1</v>
      </c>
      <c r="H257" s="40">
        <v>42030</v>
      </c>
      <c r="I257" s="10" t="s">
        <v>480</v>
      </c>
    </row>
    <row r="258" spans="1:9" x14ac:dyDescent="0.3">
      <c r="A258" s="8">
        <f>IF(B258&lt;&gt;"",ROWS($B$6:B258),"")</f>
        <v>253</v>
      </c>
      <c r="B258" s="47" t="s">
        <v>636</v>
      </c>
      <c r="C258" s="47" t="s">
        <v>637</v>
      </c>
      <c r="D258" s="1" t="s">
        <v>64</v>
      </c>
      <c r="E258" s="20">
        <v>73</v>
      </c>
      <c r="F258" s="9">
        <v>23</v>
      </c>
      <c r="G258" s="9" t="s">
        <v>433</v>
      </c>
      <c r="H258" s="40">
        <v>44015</v>
      </c>
      <c r="I258" s="10" t="s">
        <v>231</v>
      </c>
    </row>
    <row r="259" spans="1:9" x14ac:dyDescent="0.3">
      <c r="A259" s="8">
        <f>IF(B259&lt;&gt;"",ROWS($B$6:B259),"")</f>
        <v>254</v>
      </c>
      <c r="B259" s="47" t="s">
        <v>638</v>
      </c>
      <c r="C259" s="47" t="s">
        <v>639</v>
      </c>
      <c r="D259" s="1" t="s">
        <v>37</v>
      </c>
      <c r="E259" s="20">
        <v>73</v>
      </c>
      <c r="F259" s="9">
        <v>18</v>
      </c>
      <c r="G259" s="9">
        <v>1</v>
      </c>
      <c r="H259" s="40">
        <v>43987</v>
      </c>
      <c r="I259" s="10" t="s">
        <v>640</v>
      </c>
    </row>
    <row r="260" spans="1:9" x14ac:dyDescent="0.3">
      <c r="A260" s="8">
        <f>IF(B260&lt;&gt;"",ROWS($B$6:B260),"")</f>
        <v>255</v>
      </c>
      <c r="B260" s="47" t="s">
        <v>641</v>
      </c>
      <c r="C260" s="47" t="s">
        <v>642</v>
      </c>
      <c r="D260" s="1" t="s">
        <v>82</v>
      </c>
      <c r="E260" s="20">
        <v>66</v>
      </c>
      <c r="F260" s="9">
        <v>21</v>
      </c>
      <c r="G260" s="9">
        <v>1</v>
      </c>
      <c r="H260" s="40">
        <v>43560</v>
      </c>
      <c r="I260" s="10" t="s">
        <v>231</v>
      </c>
    </row>
    <row r="261" spans="1:9" x14ac:dyDescent="0.3">
      <c r="A261" s="8">
        <f>IF(B261&lt;&gt;"",ROWS($B$6:B261),"")</f>
        <v>256</v>
      </c>
      <c r="B261" s="47" t="s">
        <v>643</v>
      </c>
      <c r="C261" s="47" t="s">
        <v>644</v>
      </c>
      <c r="D261" s="1" t="s">
        <v>645</v>
      </c>
      <c r="E261" s="20">
        <v>63</v>
      </c>
      <c r="F261" s="9">
        <v>21</v>
      </c>
      <c r="G261" s="9">
        <v>1</v>
      </c>
      <c r="H261" s="40">
        <v>43560</v>
      </c>
      <c r="I261" s="10" t="s">
        <v>231</v>
      </c>
    </row>
    <row r="262" spans="1:9" x14ac:dyDescent="0.3">
      <c r="A262" s="8">
        <f>IF(B262&lt;&gt;"",ROWS($B$6:B262),"")</f>
        <v>257</v>
      </c>
      <c r="B262" s="47" t="s">
        <v>646</v>
      </c>
      <c r="C262" s="47" t="s">
        <v>647</v>
      </c>
      <c r="D262" s="1" t="s">
        <v>37</v>
      </c>
      <c r="E262" s="20">
        <v>61</v>
      </c>
      <c r="F262" s="9">
        <v>12</v>
      </c>
      <c r="G262" s="9">
        <v>1</v>
      </c>
      <c r="H262" s="40">
        <v>43448</v>
      </c>
      <c r="I262" s="10" t="s">
        <v>53</v>
      </c>
    </row>
    <row r="263" spans="1:9" x14ac:dyDescent="0.3">
      <c r="A263" s="8">
        <f>IF(B263&lt;&gt;"",ROWS($B$6:B263),"")</f>
        <v>258</v>
      </c>
      <c r="B263" s="47" t="s">
        <v>648</v>
      </c>
      <c r="C263" s="47" t="s">
        <v>649</v>
      </c>
      <c r="D263" s="1" t="s">
        <v>650</v>
      </c>
      <c r="E263" s="20">
        <v>61</v>
      </c>
      <c r="F263" s="9">
        <v>24</v>
      </c>
      <c r="G263" s="9" t="s">
        <v>433</v>
      </c>
      <c r="H263" s="40">
        <v>43784</v>
      </c>
      <c r="I263" s="10" t="s">
        <v>32</v>
      </c>
    </row>
    <row r="264" spans="1:9" x14ac:dyDescent="0.3">
      <c r="A264" s="8">
        <f>IF(B264&lt;&gt;"",ROWS($B$6:B264),"")</f>
        <v>259</v>
      </c>
      <c r="B264" s="47" t="s">
        <v>651</v>
      </c>
      <c r="C264" s="47" t="s">
        <v>652</v>
      </c>
      <c r="D264" s="1" t="s">
        <v>653</v>
      </c>
      <c r="E264" s="20">
        <v>58</v>
      </c>
      <c r="F264" s="9">
        <v>20</v>
      </c>
      <c r="G264" s="9">
        <v>1</v>
      </c>
      <c r="H264" s="40">
        <v>42832</v>
      </c>
      <c r="I264" s="10" t="s">
        <v>231</v>
      </c>
    </row>
    <row r="265" spans="1:9" x14ac:dyDescent="0.3">
      <c r="A265" s="8">
        <f>IF(B265&lt;&gt;"",ROWS($B$6:B265),"")</f>
        <v>260</v>
      </c>
      <c r="B265" s="47" t="s">
        <v>654</v>
      </c>
      <c r="C265" s="47" t="s">
        <v>655</v>
      </c>
      <c r="D265" s="1" t="s">
        <v>64</v>
      </c>
      <c r="E265" s="20">
        <v>57</v>
      </c>
      <c r="F265" s="9">
        <v>19</v>
      </c>
      <c r="G265" s="9">
        <v>1</v>
      </c>
      <c r="H265" s="40">
        <v>43644</v>
      </c>
      <c r="I265" s="10" t="s">
        <v>569</v>
      </c>
    </row>
    <row r="266" spans="1:9" x14ac:dyDescent="0.3">
      <c r="A266" s="8">
        <f>IF(B266&lt;&gt;"",ROWS($B$6:B266),"")</f>
        <v>261</v>
      </c>
      <c r="B266" s="47" t="s">
        <v>656</v>
      </c>
      <c r="C266" s="47" t="s">
        <v>657</v>
      </c>
      <c r="D266" s="1" t="s">
        <v>658</v>
      </c>
      <c r="E266" s="20">
        <v>45</v>
      </c>
      <c r="F266" s="9">
        <v>15</v>
      </c>
      <c r="G266" s="9">
        <v>1</v>
      </c>
      <c r="H266" s="40">
        <v>43707</v>
      </c>
      <c r="I266" s="10" t="s">
        <v>569</v>
      </c>
    </row>
    <row r="267" spans="1:9" x14ac:dyDescent="0.3">
      <c r="A267" s="8">
        <f>IF(B267&lt;&gt;"",ROWS($B$6:B267),"")</f>
        <v>262</v>
      </c>
      <c r="B267" s="47" t="s">
        <v>659</v>
      </c>
      <c r="C267" s="47" t="s">
        <v>660</v>
      </c>
      <c r="D267" s="1" t="s">
        <v>661</v>
      </c>
      <c r="E267" s="20">
        <v>43.5</v>
      </c>
      <c r="F267" s="9">
        <v>12</v>
      </c>
      <c r="G267" s="9" t="s">
        <v>433</v>
      </c>
      <c r="H267" s="40">
        <v>43987</v>
      </c>
      <c r="I267" s="10" t="s">
        <v>231</v>
      </c>
    </row>
    <row r="268" spans="1:9" x14ac:dyDescent="0.3">
      <c r="A268" s="8">
        <f>IF(B268&lt;&gt;"",ROWS($B$6:B268),"")</f>
        <v>263</v>
      </c>
      <c r="B268" s="47" t="s">
        <v>662</v>
      </c>
      <c r="C268" s="47" t="s">
        <v>663</v>
      </c>
      <c r="D268" s="1" t="s">
        <v>37</v>
      </c>
      <c r="E268" s="20">
        <v>36</v>
      </c>
      <c r="F268" s="9">
        <v>12</v>
      </c>
      <c r="G268" s="9">
        <v>1</v>
      </c>
      <c r="H268" s="40">
        <v>43532</v>
      </c>
      <c r="I268" s="10" t="s">
        <v>164</v>
      </c>
    </row>
    <row r="269" spans="1:9" x14ac:dyDescent="0.3">
      <c r="A269" s="8">
        <f>IF(B269&lt;&gt;"",ROWS($B$6:B269),"")</f>
        <v>264</v>
      </c>
      <c r="B269" s="47" t="s">
        <v>664</v>
      </c>
      <c r="C269" s="47" t="s">
        <v>665</v>
      </c>
      <c r="D269" s="1" t="s">
        <v>666</v>
      </c>
      <c r="E269" s="20">
        <v>33</v>
      </c>
      <c r="F269" s="9">
        <v>11</v>
      </c>
      <c r="G269" s="9">
        <v>1</v>
      </c>
      <c r="H269" s="40">
        <v>41985</v>
      </c>
      <c r="I269" s="10" t="s">
        <v>32</v>
      </c>
    </row>
    <row r="270" spans="1:9" x14ac:dyDescent="0.3">
      <c r="A270" s="8">
        <f>IF(B270&lt;&gt;"",ROWS($B$6:B270),"")</f>
        <v>265</v>
      </c>
      <c r="B270" s="47" t="s">
        <v>667</v>
      </c>
      <c r="C270" s="47" t="s">
        <v>668</v>
      </c>
      <c r="D270" s="1" t="s">
        <v>37</v>
      </c>
      <c r="E270" s="20">
        <v>32.04</v>
      </c>
      <c r="F270" s="9">
        <v>12</v>
      </c>
      <c r="G270" s="9" t="s">
        <v>433</v>
      </c>
      <c r="H270" s="40">
        <v>39654</v>
      </c>
      <c r="I270" s="10" t="s">
        <v>40</v>
      </c>
    </row>
    <row r="271" spans="1:9" x14ac:dyDescent="0.3">
      <c r="A271" s="8">
        <f>IF(B271&lt;&gt;"",ROWS($B$6:B271),"")</f>
        <v>266</v>
      </c>
      <c r="B271" s="47" t="s">
        <v>669</v>
      </c>
      <c r="C271" s="47" t="s">
        <v>670</v>
      </c>
      <c r="D271" s="1" t="s">
        <v>33</v>
      </c>
      <c r="E271" s="20">
        <v>32.04</v>
      </c>
      <c r="F271" s="9">
        <v>12</v>
      </c>
      <c r="G271" s="9" t="s">
        <v>433</v>
      </c>
      <c r="H271" s="40">
        <v>41117</v>
      </c>
      <c r="I271" s="10" t="s">
        <v>40</v>
      </c>
    </row>
    <row r="272" spans="1:9" x14ac:dyDescent="0.3">
      <c r="A272" s="8">
        <f>IF(B272&lt;&gt;"",ROWS($B$6:B272),"")</f>
        <v>267</v>
      </c>
      <c r="B272" s="47" t="s">
        <v>671</v>
      </c>
      <c r="C272" s="47" t="s">
        <v>672</v>
      </c>
      <c r="D272" s="1" t="s">
        <v>37</v>
      </c>
      <c r="E272" s="20">
        <v>31.92</v>
      </c>
      <c r="F272" s="9">
        <v>12</v>
      </c>
      <c r="G272" s="9" t="s">
        <v>433</v>
      </c>
      <c r="H272" s="40">
        <v>38885</v>
      </c>
      <c r="I272" s="10" t="s">
        <v>40</v>
      </c>
    </row>
    <row r="273" spans="1:9" x14ac:dyDescent="0.3">
      <c r="A273" s="8">
        <f>IF(B273&lt;&gt;"",ROWS($B$6:B273),"")</f>
        <v>268</v>
      </c>
      <c r="B273" s="47" t="s">
        <v>673</v>
      </c>
      <c r="C273" s="47" t="s">
        <v>674</v>
      </c>
      <c r="D273" s="1" t="s">
        <v>675</v>
      </c>
      <c r="E273" s="20">
        <v>30</v>
      </c>
      <c r="F273" s="9">
        <v>15</v>
      </c>
      <c r="G273" s="9" t="s">
        <v>433</v>
      </c>
      <c r="H273" s="40">
        <v>44129</v>
      </c>
      <c r="I273" s="10" t="s">
        <v>32</v>
      </c>
    </row>
    <row r="274" spans="1:9" x14ac:dyDescent="0.3">
      <c r="A274" s="8">
        <f>IF(B274&lt;&gt;"",ROWS($B$6:B274),"")</f>
        <v>269</v>
      </c>
      <c r="B274" s="47" t="s">
        <v>676</v>
      </c>
      <c r="C274" s="47" t="s">
        <v>677</v>
      </c>
      <c r="D274" s="1" t="s">
        <v>27</v>
      </c>
      <c r="E274" s="20">
        <v>22</v>
      </c>
      <c r="F274" s="9">
        <v>11</v>
      </c>
      <c r="G274" s="9">
        <v>1</v>
      </c>
      <c r="H274" s="40">
        <v>42790</v>
      </c>
      <c r="I274" s="10" t="s">
        <v>32</v>
      </c>
    </row>
    <row r="275" spans="1:9" x14ac:dyDescent="0.3">
      <c r="A275" s="8">
        <f>IF(B275&lt;&gt;"",ROWS($B$6:B275),"")</f>
        <v>270</v>
      </c>
      <c r="B275" s="47" t="s">
        <v>678</v>
      </c>
      <c r="C275" s="47" t="s">
        <v>679</v>
      </c>
      <c r="D275" s="1" t="s">
        <v>548</v>
      </c>
      <c r="E275" s="20">
        <v>10</v>
      </c>
      <c r="F275" s="9">
        <v>2</v>
      </c>
      <c r="G275" s="9" t="s">
        <v>433</v>
      </c>
      <c r="H275" s="40">
        <v>44057</v>
      </c>
      <c r="I275" s="10" t="s">
        <v>231</v>
      </c>
    </row>
    <row r="276" spans="1:9" x14ac:dyDescent="0.3">
      <c r="A276" s="8">
        <f>IF(B276&lt;&gt;"",ROWS($B$6:B276),"")</f>
        <v>271</v>
      </c>
      <c r="B276" s="47" t="s">
        <v>680</v>
      </c>
      <c r="C276" s="47" t="s">
        <v>681</v>
      </c>
      <c r="D276" s="1" t="s">
        <v>682</v>
      </c>
      <c r="E276" s="20">
        <v>6</v>
      </c>
      <c r="F276" s="9">
        <v>2</v>
      </c>
      <c r="G276" s="9">
        <v>1</v>
      </c>
      <c r="H276" s="40">
        <v>43609</v>
      </c>
      <c r="I276" s="10" t="s">
        <v>220</v>
      </c>
    </row>
    <row r="277" spans="1:9" x14ac:dyDescent="0.3">
      <c r="A277" t="s">
        <v>12</v>
      </c>
      <c r="B277" s="45">
        <f>SUBTOTAL(103,_2018[Filmo pavadinimas])</f>
        <v>271</v>
      </c>
      <c r="E277" s="18">
        <f>SUBTOTAL(109,_2018[Pajamos])</f>
        <v>8484162.7300000023</v>
      </c>
      <c r="F277" s="11">
        <f>SUBTOTAL(109,_2018[Žiūrovų skaičius])</f>
        <v>1534128</v>
      </c>
    </row>
    <row r="279" spans="1:9" x14ac:dyDescent="0.3">
      <c r="D279" s="2" t="s">
        <v>13</v>
      </c>
      <c r="E279" s="21" t="s">
        <v>5</v>
      </c>
      <c r="F279" s="3" t="s">
        <v>6</v>
      </c>
    </row>
    <row r="280" spans="1:9" x14ac:dyDescent="0.3">
      <c r="D280" s="1" t="s">
        <v>25</v>
      </c>
      <c r="E280" s="22">
        <f>Table3[[#Totals],[Pajamos]]</f>
        <v>2956551.3800000004</v>
      </c>
      <c r="F280" s="63">
        <f>Table3[[#Totals],[Žiūrovų skaičius]]</f>
        <v>519805</v>
      </c>
    </row>
    <row r="281" spans="1:9" x14ac:dyDescent="0.3">
      <c r="D281" s="1" t="s">
        <v>14</v>
      </c>
      <c r="E281" s="22">
        <f>Table3_Vasaris[[#Totals],[Pajamos]]</f>
        <v>2238100.3400000012</v>
      </c>
      <c r="F281" s="63">
        <f>Table3_Vasaris[[#Totals],[Žiūrovų skaičius]]</f>
        <v>402125</v>
      </c>
    </row>
    <row r="282" spans="1:9" x14ac:dyDescent="0.3">
      <c r="D282" s="1" t="s">
        <v>15</v>
      </c>
      <c r="E282" s="22">
        <f>Table3_Vasaris5[[#Totals],[Pajamos]]</f>
        <v>483550.04999999981</v>
      </c>
      <c r="F282" s="63">
        <f>Table3_Vasaris5[[#Totals],[Žiūrovų skaičius]]</f>
        <v>86073</v>
      </c>
    </row>
    <row r="283" spans="1:9" x14ac:dyDescent="0.3">
      <c r="D283" s="1" t="s">
        <v>16</v>
      </c>
      <c r="E283" s="22">
        <v>0</v>
      </c>
      <c r="F283" s="63">
        <v>0</v>
      </c>
    </row>
    <row r="284" spans="1:9" x14ac:dyDescent="0.3">
      <c r="D284" s="1" t="s">
        <v>17</v>
      </c>
      <c r="E284" s="22">
        <v>0</v>
      </c>
      <c r="F284" s="63">
        <v>0</v>
      </c>
    </row>
    <row r="285" spans="1:9" x14ac:dyDescent="0.3">
      <c r="D285" s="1" t="s">
        <v>18</v>
      </c>
      <c r="E285" s="22">
        <f>Table3_Birželis[[#Totals],[Pajamos]]</f>
        <v>93783.540000000008</v>
      </c>
      <c r="F285" s="63">
        <f>Table3_Birželis[[#Totals],[Žiūrovų skaičius]]</f>
        <v>18710</v>
      </c>
    </row>
    <row r="286" spans="1:9" x14ac:dyDescent="0.3">
      <c r="D286" s="1" t="s">
        <v>19</v>
      </c>
      <c r="E286" s="22">
        <f>Table3_Liepa[[#Totals],[Pajamos]]</f>
        <v>470218.74999999971</v>
      </c>
      <c r="F286" s="63">
        <f>Table3_Liepa[[#Totals],[Žiūrovų skaičius]]</f>
        <v>92981</v>
      </c>
    </row>
    <row r="287" spans="1:9" x14ac:dyDescent="0.3">
      <c r="D287" s="1" t="s">
        <v>20</v>
      </c>
      <c r="E287" s="22">
        <f>Table3_Rugpjūtis[[#Totals],[Pajamos]]</f>
        <v>685390.83</v>
      </c>
      <c r="F287" s="63">
        <f>Table3_Rugpjūtis[[#Totals],[Žiūrovų skaičius]]</f>
        <v>127824</v>
      </c>
    </row>
    <row r="288" spans="1:9" x14ac:dyDescent="0.3">
      <c r="D288" s="1" t="s">
        <v>21</v>
      </c>
      <c r="E288" s="22">
        <f>Table3_Rugsėjis[[#Totals],[Pajamos]]</f>
        <v>771684.03999999992</v>
      </c>
      <c r="F288" s="63">
        <f>Table3_Rugsėjis[[#Totals],[Žiūrovų skaičius]]</f>
        <v>141434</v>
      </c>
    </row>
    <row r="289" spans="4:6" x14ac:dyDescent="0.3">
      <c r="D289" s="1" t="s">
        <v>22</v>
      </c>
      <c r="E289" s="22">
        <f>Table3_Spalis[[#Totals],[Pajamos]]</f>
        <v>710699.5</v>
      </c>
      <c r="F289" s="63">
        <f>Table3_Spalis[[#Totals],[Žiūrovų skaičius]]</f>
        <v>130660</v>
      </c>
    </row>
    <row r="290" spans="4:6" x14ac:dyDescent="0.3">
      <c r="D290" s="1" t="s">
        <v>23</v>
      </c>
      <c r="E290" s="22">
        <f>Table3_Lapkritis[[#Totals],[Pajamos]]</f>
        <v>74184.300000000017</v>
      </c>
      <c r="F290" s="63">
        <f>Table3_Lapkritis[[#Totals],[Žiūrovų skaičius]]</f>
        <v>14516</v>
      </c>
    </row>
    <row r="291" spans="4:6" ht="15" customHeight="1" thickBot="1" x14ac:dyDescent="0.35">
      <c r="D291" s="1" t="s">
        <v>0</v>
      </c>
      <c r="E291" s="22">
        <v>0</v>
      </c>
      <c r="F291" s="63">
        <v>0</v>
      </c>
    </row>
    <row r="292" spans="4:6" x14ac:dyDescent="0.3">
      <c r="D292" s="37" t="s">
        <v>24</v>
      </c>
      <c r="E292" s="23">
        <f>SUM(E280:E291)</f>
        <v>8484162.7300000023</v>
      </c>
      <c r="F292" s="4">
        <f>SUM(F280:F291)</f>
        <v>1534128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7"/>
  <sheetViews>
    <sheetView topLeftCell="A36" workbookViewId="0">
      <selection activeCell="B17" sqref="B17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8" customWidth="1"/>
    <col min="6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25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26</v>
      </c>
      <c r="D6" s="1" t="s">
        <v>27</v>
      </c>
      <c r="E6" s="20">
        <v>818001.93</v>
      </c>
      <c r="F6" s="9">
        <v>137195</v>
      </c>
      <c r="G6" s="9" t="s">
        <v>28</v>
      </c>
      <c r="H6" s="40">
        <v>43833</v>
      </c>
      <c r="I6" s="10" t="s">
        <v>29</v>
      </c>
    </row>
    <row r="7" spans="1:9" x14ac:dyDescent="0.3">
      <c r="A7" s="8">
        <f>IF(B7&lt;&gt;"",ROWS($B$6:B7),"")</f>
        <v>2</v>
      </c>
      <c r="B7" s="1">
        <v>1917</v>
      </c>
      <c r="C7" s="1">
        <v>1917</v>
      </c>
      <c r="D7" s="1" t="s">
        <v>33</v>
      </c>
      <c r="E7" s="20">
        <v>347476.67</v>
      </c>
      <c r="F7" s="9">
        <v>56999</v>
      </c>
      <c r="G7" s="9" t="s">
        <v>34</v>
      </c>
      <c r="H7" s="40">
        <v>43840</v>
      </c>
      <c r="I7" s="10" t="s">
        <v>32</v>
      </c>
    </row>
    <row r="8" spans="1:9" x14ac:dyDescent="0.3">
      <c r="A8" s="8">
        <f>IF(B8&lt;&gt;"",ROWS($B$6:B8),"")</f>
        <v>3</v>
      </c>
      <c r="B8" s="1" t="s">
        <v>35</v>
      </c>
      <c r="C8" s="1" t="s">
        <v>36</v>
      </c>
      <c r="D8" s="1" t="s">
        <v>37</v>
      </c>
      <c r="E8" s="20">
        <v>344956.68</v>
      </c>
      <c r="F8" s="9">
        <v>68819</v>
      </c>
      <c r="G8" s="9">
        <v>31</v>
      </c>
      <c r="H8" s="40">
        <v>43824</v>
      </c>
      <c r="I8" s="10" t="s">
        <v>38</v>
      </c>
    </row>
    <row r="9" spans="1:9" x14ac:dyDescent="0.3">
      <c r="A9" s="8">
        <f>IF(B9&lt;&gt;"",ROWS($B$6:B9),"")</f>
        <v>4</v>
      </c>
      <c r="B9" s="1" t="s">
        <v>41</v>
      </c>
      <c r="C9" s="1" t="s">
        <v>42</v>
      </c>
      <c r="D9" s="1" t="s">
        <v>37</v>
      </c>
      <c r="E9" s="20">
        <v>165109.57</v>
      </c>
      <c r="F9" s="9">
        <v>34003</v>
      </c>
      <c r="G9" s="9">
        <v>27</v>
      </c>
      <c r="H9" s="40">
        <v>43840</v>
      </c>
      <c r="I9" s="10" t="s">
        <v>38</v>
      </c>
    </row>
    <row r="10" spans="1:9" x14ac:dyDescent="0.3">
      <c r="A10" s="8">
        <f>IF(B10&lt;&gt;"",ROWS($B$6:B10),"")</f>
        <v>5</v>
      </c>
      <c r="B10" s="1" t="s">
        <v>51</v>
      </c>
      <c r="C10" s="1" t="s">
        <v>52</v>
      </c>
      <c r="D10" s="1" t="s">
        <v>37</v>
      </c>
      <c r="E10" s="20">
        <v>142477.25</v>
      </c>
      <c r="F10" s="9">
        <v>24088</v>
      </c>
      <c r="G10" s="9" t="s">
        <v>48</v>
      </c>
      <c r="H10" s="40">
        <v>43847</v>
      </c>
      <c r="I10" s="10" t="s">
        <v>53</v>
      </c>
    </row>
    <row r="11" spans="1:9" x14ac:dyDescent="0.3">
      <c r="A11" s="8">
        <f>IF(B11&lt;&gt;"",ROWS($B$6:B11),"")</f>
        <v>6</v>
      </c>
      <c r="B11" s="1" t="s">
        <v>68</v>
      </c>
      <c r="C11" s="1" t="s">
        <v>69</v>
      </c>
      <c r="D11" s="1" t="s">
        <v>70</v>
      </c>
      <c r="E11" s="20">
        <v>120292.66</v>
      </c>
      <c r="F11" s="9">
        <v>19731</v>
      </c>
      <c r="G11" s="9" t="s">
        <v>48</v>
      </c>
      <c r="H11" s="40">
        <v>43833</v>
      </c>
      <c r="I11" s="10" t="s">
        <v>53</v>
      </c>
    </row>
    <row r="12" spans="1:9" x14ac:dyDescent="0.3">
      <c r="A12" s="8">
        <f>IF(B12&lt;&gt;"",ROWS($B$6:B12),"")</f>
        <v>7</v>
      </c>
      <c r="B12" s="1" t="s">
        <v>77</v>
      </c>
      <c r="C12" s="1" t="s">
        <v>78</v>
      </c>
      <c r="D12" s="1" t="s">
        <v>37</v>
      </c>
      <c r="E12" s="20">
        <v>100572.74</v>
      </c>
      <c r="F12" s="9">
        <v>16513</v>
      </c>
      <c r="G12" s="9" t="s">
        <v>79</v>
      </c>
      <c r="H12" s="40">
        <v>43805</v>
      </c>
      <c r="I12" s="10" t="s">
        <v>53</v>
      </c>
    </row>
    <row r="13" spans="1:9" x14ac:dyDescent="0.3">
      <c r="A13" s="8">
        <f>IF(B13&lt;&gt;"",ROWS($B$6:B13),"")</f>
        <v>8</v>
      </c>
      <c r="B13" s="1" t="s">
        <v>54</v>
      </c>
      <c r="C13" s="1" t="s">
        <v>55</v>
      </c>
      <c r="D13" s="1" t="s">
        <v>37</v>
      </c>
      <c r="E13" s="20">
        <v>96958.45</v>
      </c>
      <c r="F13" s="9">
        <v>18903</v>
      </c>
      <c r="G13" s="9">
        <v>17</v>
      </c>
      <c r="H13" s="40">
        <v>43847</v>
      </c>
      <c r="I13" s="10" t="s">
        <v>190</v>
      </c>
    </row>
    <row r="14" spans="1:9" x14ac:dyDescent="0.3">
      <c r="A14" s="8">
        <f>IF(B14&lt;&gt;"",ROWS($B$6:B14),"")</f>
        <v>9</v>
      </c>
      <c r="B14" s="1" t="s">
        <v>80</v>
      </c>
      <c r="C14" s="1" t="s">
        <v>81</v>
      </c>
      <c r="D14" s="1" t="s">
        <v>82</v>
      </c>
      <c r="E14" s="20">
        <v>95760</v>
      </c>
      <c r="F14" s="9">
        <v>15354</v>
      </c>
      <c r="G14" s="9">
        <v>7</v>
      </c>
      <c r="H14" s="40">
        <v>43826</v>
      </c>
      <c r="I14" s="10" t="s">
        <v>61</v>
      </c>
    </row>
    <row r="15" spans="1:9" x14ac:dyDescent="0.3">
      <c r="A15" s="8">
        <f>IF(B15&lt;&gt;"",ROWS($B$6:B15),"")</f>
        <v>10</v>
      </c>
      <c r="B15" s="1" t="s">
        <v>85</v>
      </c>
      <c r="C15" s="1" t="s">
        <v>86</v>
      </c>
      <c r="D15" s="1" t="s">
        <v>87</v>
      </c>
      <c r="E15" s="20">
        <v>76290.13</v>
      </c>
      <c r="F15" s="9">
        <v>13228</v>
      </c>
      <c r="G15" s="9">
        <v>16</v>
      </c>
      <c r="H15" s="40">
        <v>43840</v>
      </c>
      <c r="I15" s="10" t="s">
        <v>88</v>
      </c>
    </row>
    <row r="16" spans="1:9" x14ac:dyDescent="0.3">
      <c r="A16" s="8">
        <f>IF(B16&lt;&gt;"",ROWS($B$6:B16),"")</f>
        <v>11</v>
      </c>
      <c r="B16" s="1" t="s">
        <v>49</v>
      </c>
      <c r="C16" s="1" t="s">
        <v>50</v>
      </c>
      <c r="D16" s="1" t="s">
        <v>37</v>
      </c>
      <c r="E16" s="20">
        <v>69723.56</v>
      </c>
      <c r="F16" s="9">
        <v>12136</v>
      </c>
      <c r="G16" s="9" t="s">
        <v>48</v>
      </c>
      <c r="H16" s="40">
        <v>43854</v>
      </c>
      <c r="I16" s="10" t="s">
        <v>32</v>
      </c>
    </row>
    <row r="17" spans="1:9" x14ac:dyDescent="0.3">
      <c r="A17" s="8">
        <f>IF(B17&lt;&gt;"",ROWS($B$6:B17),"")</f>
        <v>12</v>
      </c>
      <c r="B17" s="1" t="s">
        <v>30</v>
      </c>
      <c r="C17" s="1" t="s">
        <v>30</v>
      </c>
      <c r="D17" s="1" t="s">
        <v>27</v>
      </c>
      <c r="E17" s="20">
        <v>64297.39</v>
      </c>
      <c r="F17" s="9">
        <v>10342</v>
      </c>
      <c r="G17" s="9" t="s">
        <v>31</v>
      </c>
      <c r="H17" s="40">
        <v>43861</v>
      </c>
      <c r="I17" s="10" t="s">
        <v>32</v>
      </c>
    </row>
    <row r="18" spans="1:9" x14ac:dyDescent="0.3">
      <c r="A18" s="8">
        <f>IF(B18&lt;&gt;"",ROWS($B$6:B18),"")</f>
        <v>13</v>
      </c>
      <c r="B18" s="1" t="s">
        <v>117</v>
      </c>
      <c r="C18" s="1" t="s">
        <v>118</v>
      </c>
      <c r="D18" s="1" t="s">
        <v>37</v>
      </c>
      <c r="E18" s="20">
        <v>61852.51</v>
      </c>
      <c r="F18" s="9">
        <v>10042</v>
      </c>
      <c r="G18" s="9">
        <v>20</v>
      </c>
      <c r="H18" s="40">
        <v>43817</v>
      </c>
      <c r="I18" s="10" t="s">
        <v>38</v>
      </c>
    </row>
    <row r="19" spans="1:9" x14ac:dyDescent="0.3">
      <c r="A19" s="8">
        <f>IF(B19&lt;&gt;"",ROWS($B$6:B19),"")</f>
        <v>14</v>
      </c>
      <c r="B19" s="1" t="s">
        <v>142</v>
      </c>
      <c r="C19" s="1" t="s">
        <v>143</v>
      </c>
      <c r="D19" s="1" t="s">
        <v>82</v>
      </c>
      <c r="E19" s="20">
        <v>47110.81</v>
      </c>
      <c r="F19" s="9">
        <v>7653</v>
      </c>
      <c r="G19" s="9" t="s">
        <v>141</v>
      </c>
      <c r="H19" s="40">
        <v>43833</v>
      </c>
      <c r="I19" s="10" t="s">
        <v>32</v>
      </c>
    </row>
    <row r="20" spans="1:9" x14ac:dyDescent="0.3">
      <c r="A20" s="8">
        <f>IF(B20&lt;&gt;"",ROWS($B$6:B20),"")</f>
        <v>15</v>
      </c>
      <c r="B20" s="1" t="s">
        <v>83</v>
      </c>
      <c r="C20" s="1" t="s">
        <v>84</v>
      </c>
      <c r="D20" s="1" t="s">
        <v>37</v>
      </c>
      <c r="E20" s="20">
        <v>46697.93</v>
      </c>
      <c r="F20" s="9">
        <v>8680</v>
      </c>
      <c r="G20" s="9" t="s">
        <v>28</v>
      </c>
      <c r="H20" s="40">
        <v>43854</v>
      </c>
      <c r="I20" s="10" t="s">
        <v>53</v>
      </c>
    </row>
    <row r="21" spans="1:9" x14ac:dyDescent="0.3">
      <c r="A21" s="8">
        <f>IF(B21&lt;&gt;"",ROWS($B$6:B21),"")</f>
        <v>16</v>
      </c>
      <c r="B21" s="1" t="s">
        <v>152</v>
      </c>
      <c r="C21" s="1" t="s">
        <v>153</v>
      </c>
      <c r="D21" s="1" t="s">
        <v>37</v>
      </c>
      <c r="E21" s="20">
        <v>38262.26</v>
      </c>
      <c r="F21" s="9">
        <v>6711</v>
      </c>
      <c r="G21" s="9" t="s">
        <v>121</v>
      </c>
      <c r="H21" s="40">
        <v>43847</v>
      </c>
      <c r="I21" s="10" t="s">
        <v>32</v>
      </c>
    </row>
    <row r="22" spans="1:9" x14ac:dyDescent="0.3">
      <c r="A22" s="8">
        <f>IF(B22&lt;&gt;"",ROWS($B$6:B22),"")</f>
        <v>17</v>
      </c>
      <c r="B22" s="1" t="s">
        <v>170</v>
      </c>
      <c r="C22" s="1" t="s">
        <v>170</v>
      </c>
      <c r="D22" s="1" t="s">
        <v>27</v>
      </c>
      <c r="E22" s="20">
        <v>34354</v>
      </c>
      <c r="F22" s="9">
        <v>4542</v>
      </c>
      <c r="G22" s="9">
        <v>6</v>
      </c>
      <c r="H22" s="40">
        <v>43791</v>
      </c>
      <c r="I22" s="10" t="s">
        <v>72</v>
      </c>
    </row>
    <row r="23" spans="1:9" x14ac:dyDescent="0.3">
      <c r="A23" s="8">
        <f>IF(B23&lt;&gt;"",ROWS($B$6:B23),"")</f>
        <v>18</v>
      </c>
      <c r="B23" s="1" t="s">
        <v>139</v>
      </c>
      <c r="C23" s="1" t="s">
        <v>140</v>
      </c>
      <c r="D23" s="1" t="s">
        <v>82</v>
      </c>
      <c r="E23" s="20">
        <v>32936.81</v>
      </c>
      <c r="F23" s="9">
        <v>5759</v>
      </c>
      <c r="G23" s="9" t="s">
        <v>141</v>
      </c>
      <c r="H23" s="40">
        <v>43854</v>
      </c>
      <c r="I23" s="10" t="s">
        <v>32</v>
      </c>
    </row>
    <row r="24" spans="1:9" x14ac:dyDescent="0.3">
      <c r="A24" s="8">
        <f>IF(B24&lt;&gt;"",ROWS($B$6:B24),"")</f>
        <v>19</v>
      </c>
      <c r="B24" s="1" t="s">
        <v>188</v>
      </c>
      <c r="C24" s="1" t="s">
        <v>189</v>
      </c>
      <c r="D24" s="1" t="s">
        <v>37</v>
      </c>
      <c r="E24" s="20">
        <v>28621.66</v>
      </c>
      <c r="F24" s="9">
        <v>4722</v>
      </c>
      <c r="G24" s="9">
        <v>7</v>
      </c>
      <c r="H24" s="40">
        <v>43798</v>
      </c>
      <c r="I24" s="10" t="s">
        <v>190</v>
      </c>
    </row>
    <row r="25" spans="1:9" x14ac:dyDescent="0.3">
      <c r="A25" s="8">
        <f>IF(B25&lt;&gt;"",ROWS($B$6:B25),"")</f>
        <v>20</v>
      </c>
      <c r="B25" s="1" t="s">
        <v>112</v>
      </c>
      <c r="C25" s="1" t="s">
        <v>113</v>
      </c>
      <c r="D25" s="1" t="s">
        <v>82</v>
      </c>
      <c r="E25" s="20">
        <v>26588</v>
      </c>
      <c r="F25" s="9">
        <v>6094</v>
      </c>
      <c r="G25" s="9">
        <v>15</v>
      </c>
      <c r="H25" s="40">
        <v>43854</v>
      </c>
      <c r="I25" s="10" t="s">
        <v>61</v>
      </c>
    </row>
    <row r="26" spans="1:9" x14ac:dyDescent="0.3">
      <c r="A26" s="8">
        <f>IF(B26&lt;&gt;"",ROWS($B$6:B26),"")</f>
        <v>21</v>
      </c>
      <c r="B26" s="1" t="s">
        <v>210</v>
      </c>
      <c r="C26" s="1" t="s">
        <v>211</v>
      </c>
      <c r="D26" s="1" t="s">
        <v>37</v>
      </c>
      <c r="E26" s="20">
        <v>23190.6</v>
      </c>
      <c r="F26" s="9">
        <v>3685</v>
      </c>
      <c r="G26" s="9" t="s">
        <v>212</v>
      </c>
      <c r="H26" s="40">
        <v>43798</v>
      </c>
      <c r="I26" s="10" t="s">
        <v>32</v>
      </c>
    </row>
    <row r="27" spans="1:9" x14ac:dyDescent="0.3">
      <c r="A27" s="8">
        <f>IF(B27&lt;&gt;"",ROWS($B$6:B27),"")</f>
        <v>22</v>
      </c>
      <c r="B27" s="1" t="s">
        <v>229</v>
      </c>
      <c r="C27" s="1" t="s">
        <v>230</v>
      </c>
      <c r="D27" s="1" t="s">
        <v>184</v>
      </c>
      <c r="E27" s="20">
        <v>19487</v>
      </c>
      <c r="F27" s="9">
        <v>3984</v>
      </c>
      <c r="G27" s="9" t="s">
        <v>121</v>
      </c>
      <c r="H27" s="40">
        <v>43833</v>
      </c>
      <c r="I27" s="10" t="s">
        <v>231</v>
      </c>
    </row>
    <row r="28" spans="1:9" x14ac:dyDescent="0.3">
      <c r="A28" s="8">
        <f>IF(B28&lt;&gt;"",ROWS($B$6:B28),"")</f>
        <v>23</v>
      </c>
      <c r="B28" s="1" t="s">
        <v>239</v>
      </c>
      <c r="C28" s="1" t="s">
        <v>240</v>
      </c>
      <c r="D28" s="1" t="s">
        <v>37</v>
      </c>
      <c r="E28" s="20">
        <v>18792.509999999998</v>
      </c>
      <c r="F28" s="9">
        <v>3293</v>
      </c>
      <c r="G28" s="9" t="s">
        <v>111</v>
      </c>
      <c r="H28" s="40">
        <v>43847</v>
      </c>
      <c r="I28" s="10" t="s">
        <v>40</v>
      </c>
    </row>
    <row r="29" spans="1:9" x14ac:dyDescent="0.3">
      <c r="A29" s="8">
        <f>IF(B29&lt;&gt;"",ROWS($B$6:B29),"")</f>
        <v>24</v>
      </c>
      <c r="B29" s="1" t="s">
        <v>249</v>
      </c>
      <c r="C29" s="1" t="s">
        <v>250</v>
      </c>
      <c r="D29" s="1" t="s">
        <v>251</v>
      </c>
      <c r="E29" s="20">
        <v>16787</v>
      </c>
      <c r="F29" s="9">
        <v>3761</v>
      </c>
      <c r="G29" s="9">
        <v>15</v>
      </c>
      <c r="H29" s="40">
        <v>43847</v>
      </c>
      <c r="I29" s="10" t="s">
        <v>76</v>
      </c>
    </row>
    <row r="30" spans="1:9" x14ac:dyDescent="0.3">
      <c r="A30" s="8">
        <f>IF(B30&lt;&gt;"",ROWS($B$6:B30),"")</f>
        <v>25</v>
      </c>
      <c r="B30" s="1" t="s">
        <v>217</v>
      </c>
      <c r="C30" s="1" t="s">
        <v>218</v>
      </c>
      <c r="D30" s="1" t="s">
        <v>219</v>
      </c>
      <c r="E30" s="20">
        <v>16428.62</v>
      </c>
      <c r="F30" s="9">
        <v>3674</v>
      </c>
      <c r="G30" s="9">
        <v>18</v>
      </c>
      <c r="H30" s="40">
        <v>43840</v>
      </c>
      <c r="I30" s="10" t="s">
        <v>220</v>
      </c>
    </row>
    <row r="31" spans="1:9" x14ac:dyDescent="0.3">
      <c r="A31" s="8">
        <f>IF(B31&lt;&gt;"",ROWS($B$6:B31),"")</f>
        <v>26</v>
      </c>
      <c r="B31" s="1" t="s">
        <v>280</v>
      </c>
      <c r="C31" s="1" t="s">
        <v>281</v>
      </c>
      <c r="D31" s="1" t="s">
        <v>82</v>
      </c>
      <c r="E31" s="20">
        <v>13909.19</v>
      </c>
      <c r="F31" s="9">
        <v>2179</v>
      </c>
      <c r="G31" s="9" t="s">
        <v>282</v>
      </c>
      <c r="H31" s="40">
        <v>43812</v>
      </c>
      <c r="I31" s="10" t="s">
        <v>32</v>
      </c>
    </row>
    <row r="32" spans="1:9" x14ac:dyDescent="0.3">
      <c r="A32" s="8">
        <f>IF(B32&lt;&gt;"",ROWS($B$6:B32),"")</f>
        <v>27</v>
      </c>
      <c r="B32" s="1" t="s">
        <v>213</v>
      </c>
      <c r="C32" s="1" t="s">
        <v>214</v>
      </c>
      <c r="D32" s="1" t="s">
        <v>64</v>
      </c>
      <c r="E32" s="20">
        <v>11811</v>
      </c>
      <c r="F32" s="9">
        <v>2235</v>
      </c>
      <c r="G32" s="9">
        <v>3</v>
      </c>
      <c r="H32" s="40">
        <v>43805</v>
      </c>
      <c r="I32" s="10" t="s">
        <v>76</v>
      </c>
    </row>
    <row r="33" spans="1:9" x14ac:dyDescent="0.3">
      <c r="A33" s="8">
        <f>IF(B33&lt;&gt;"",ROWS($B$6:B33),"")</f>
        <v>28</v>
      </c>
      <c r="B33" s="1" t="s">
        <v>303</v>
      </c>
      <c r="C33" s="1" t="s">
        <v>304</v>
      </c>
      <c r="D33" s="1" t="s">
        <v>305</v>
      </c>
      <c r="E33" s="20">
        <v>9024.7999999999993</v>
      </c>
      <c r="F33" s="9">
        <v>1904</v>
      </c>
      <c r="G33" s="9">
        <v>8</v>
      </c>
      <c r="H33" s="40">
        <v>43847</v>
      </c>
      <c r="I33" s="10" t="s">
        <v>293</v>
      </c>
    </row>
    <row r="34" spans="1:9" x14ac:dyDescent="0.3">
      <c r="A34" s="8">
        <f>IF(B34&lt;&gt;"",ROWS($B$6:B34),"")</f>
        <v>29</v>
      </c>
      <c r="B34" s="1" t="s">
        <v>321</v>
      </c>
      <c r="C34" s="1" t="s">
        <v>321</v>
      </c>
      <c r="D34" s="1" t="s">
        <v>302</v>
      </c>
      <c r="E34" s="20">
        <v>8347</v>
      </c>
      <c r="F34" s="9">
        <v>1616</v>
      </c>
      <c r="G34" s="9">
        <v>8</v>
      </c>
      <c r="H34" s="40">
        <v>43826</v>
      </c>
      <c r="I34" s="10" t="s">
        <v>190</v>
      </c>
    </row>
    <row r="35" spans="1:9" x14ac:dyDescent="0.3">
      <c r="A35" s="8">
        <f>IF(B35&lt;&gt;"",ROWS($B$6:B35),"")</f>
        <v>30</v>
      </c>
      <c r="B35" s="1" t="s">
        <v>313</v>
      </c>
      <c r="C35" s="1" t="s">
        <v>314</v>
      </c>
      <c r="D35" s="1" t="s">
        <v>315</v>
      </c>
      <c r="E35" s="20">
        <v>7481.67</v>
      </c>
      <c r="F35" s="9">
        <v>1426</v>
      </c>
      <c r="G35" s="9">
        <v>6</v>
      </c>
      <c r="H35" s="40">
        <v>43812</v>
      </c>
      <c r="I35" s="10" t="s">
        <v>228</v>
      </c>
    </row>
    <row r="36" spans="1:9" x14ac:dyDescent="0.3">
      <c r="A36" s="8">
        <f>IF(B36&lt;&gt;"",ROWS($B$6:B36),"")</f>
        <v>31</v>
      </c>
      <c r="B36" s="1" t="s">
        <v>336</v>
      </c>
      <c r="C36" s="1" t="s">
        <v>337</v>
      </c>
      <c r="D36" s="1" t="s">
        <v>37</v>
      </c>
      <c r="E36" s="20">
        <v>6402.91</v>
      </c>
      <c r="F36" s="9">
        <v>999</v>
      </c>
      <c r="G36" s="9">
        <v>6</v>
      </c>
      <c r="H36" s="40">
        <v>43794</v>
      </c>
      <c r="I36" s="10" t="s">
        <v>88</v>
      </c>
    </row>
    <row r="37" spans="1:9" x14ac:dyDescent="0.3">
      <c r="A37" s="8">
        <f>IF(B37&lt;&gt;"",ROWS($B$6:B37),"")</f>
        <v>32</v>
      </c>
      <c r="B37" s="1" t="s">
        <v>132</v>
      </c>
      <c r="C37" s="1" t="s">
        <v>133</v>
      </c>
      <c r="D37" s="1" t="s">
        <v>37</v>
      </c>
      <c r="E37" s="20">
        <v>5995.21</v>
      </c>
      <c r="F37" s="9">
        <v>999</v>
      </c>
      <c r="G37" s="9">
        <v>11</v>
      </c>
      <c r="H37" s="40">
        <v>43861</v>
      </c>
      <c r="I37" s="10" t="s">
        <v>88</v>
      </c>
    </row>
    <row r="38" spans="1:9" x14ac:dyDescent="0.3">
      <c r="A38" s="8">
        <f>IF(B38&lt;&gt;"",ROWS($B$6:B38),"")</f>
        <v>33</v>
      </c>
      <c r="B38" s="1" t="s">
        <v>171</v>
      </c>
      <c r="C38" s="1" t="s">
        <v>172</v>
      </c>
      <c r="D38" s="1" t="s">
        <v>37</v>
      </c>
      <c r="E38" s="20">
        <v>5685.84</v>
      </c>
      <c r="F38" s="9">
        <v>924</v>
      </c>
      <c r="G38" s="9" t="s">
        <v>169</v>
      </c>
      <c r="H38" s="40">
        <v>43861</v>
      </c>
      <c r="I38" s="10" t="s">
        <v>32</v>
      </c>
    </row>
    <row r="39" spans="1:9" x14ac:dyDescent="0.3">
      <c r="A39" s="8">
        <f>IF(B39&lt;&gt;"",ROWS($B$6:B39),"")</f>
        <v>34</v>
      </c>
      <c r="B39" s="1" t="s">
        <v>351</v>
      </c>
      <c r="C39" s="1" t="s">
        <v>352</v>
      </c>
      <c r="D39" s="1" t="s">
        <v>161</v>
      </c>
      <c r="E39" s="20">
        <v>5363.48</v>
      </c>
      <c r="F39" s="9">
        <v>683</v>
      </c>
      <c r="G39" s="9">
        <v>8</v>
      </c>
      <c r="H39" s="40">
        <v>43819</v>
      </c>
      <c r="I39" s="10" t="s">
        <v>149</v>
      </c>
    </row>
    <row r="40" spans="1:9" x14ac:dyDescent="0.3">
      <c r="A40" s="8">
        <f>IF(B40&lt;&gt;"",ROWS($B$6:B40),"")</f>
        <v>35</v>
      </c>
      <c r="B40" s="1" t="s">
        <v>374</v>
      </c>
      <c r="C40" s="1" t="s">
        <v>374</v>
      </c>
      <c r="D40" s="1" t="s">
        <v>27</v>
      </c>
      <c r="E40" s="20">
        <v>4486.16</v>
      </c>
      <c r="F40" s="9">
        <v>775</v>
      </c>
      <c r="G40" s="9" t="s">
        <v>141</v>
      </c>
      <c r="H40" s="40">
        <v>43756</v>
      </c>
      <c r="I40" s="10" t="s">
        <v>375</v>
      </c>
    </row>
    <row r="41" spans="1:9" x14ac:dyDescent="0.3">
      <c r="A41" s="8">
        <f>IF(B41&lt;&gt;"",ROWS($B$6:B41),"")</f>
        <v>36</v>
      </c>
      <c r="B41" s="1" t="s">
        <v>357</v>
      </c>
      <c r="C41" s="1" t="s">
        <v>358</v>
      </c>
      <c r="D41" s="1" t="s">
        <v>64</v>
      </c>
      <c r="E41" s="20">
        <v>3880</v>
      </c>
      <c r="F41" s="9">
        <v>860</v>
      </c>
      <c r="G41" s="9" t="s">
        <v>212</v>
      </c>
      <c r="H41" s="40">
        <v>43826</v>
      </c>
      <c r="I41" s="10" t="s">
        <v>686</v>
      </c>
    </row>
    <row r="42" spans="1:9" x14ac:dyDescent="0.3">
      <c r="A42" s="8">
        <f>IF(B42&lt;&gt;"",ROWS($B$6:B42),"")</f>
        <v>37</v>
      </c>
      <c r="B42" s="1" t="s">
        <v>363</v>
      </c>
      <c r="C42" s="1" t="s">
        <v>364</v>
      </c>
      <c r="D42" s="1" t="s">
        <v>64</v>
      </c>
      <c r="E42" s="20">
        <v>3745</v>
      </c>
      <c r="F42" s="9">
        <v>972</v>
      </c>
      <c r="G42" s="9">
        <v>6</v>
      </c>
      <c r="H42" s="40">
        <v>43847</v>
      </c>
      <c r="I42" s="10" t="s">
        <v>76</v>
      </c>
    </row>
    <row r="43" spans="1:9" x14ac:dyDescent="0.3">
      <c r="A43" s="8">
        <f>IF(B43&lt;&gt;"",ROWS($B$6:B43),"")</f>
        <v>38</v>
      </c>
      <c r="B43" s="1" t="s">
        <v>425</v>
      </c>
      <c r="C43" s="1" t="s">
        <v>426</v>
      </c>
      <c r="D43" s="1" t="s">
        <v>427</v>
      </c>
      <c r="E43" s="20">
        <v>2500.25</v>
      </c>
      <c r="F43" s="9">
        <v>599</v>
      </c>
      <c r="G43" s="9">
        <v>8</v>
      </c>
      <c r="H43" s="40">
        <v>43812</v>
      </c>
      <c r="I43" s="10" t="s">
        <v>65</v>
      </c>
    </row>
    <row r="44" spans="1:9" x14ac:dyDescent="0.3">
      <c r="A44" s="8">
        <f>IF(B44&lt;&gt;"",ROWS($B$6:B44),"")</f>
        <v>39</v>
      </c>
      <c r="B44" s="1" t="s">
        <v>129</v>
      </c>
      <c r="C44" s="1" t="s">
        <v>130</v>
      </c>
      <c r="D44" s="1" t="s">
        <v>131</v>
      </c>
      <c r="E44" s="20">
        <v>2461.1799999999998</v>
      </c>
      <c r="F44" s="9">
        <v>617</v>
      </c>
      <c r="G44" s="9" t="s">
        <v>28</v>
      </c>
      <c r="H44" s="40">
        <v>43861</v>
      </c>
      <c r="I44" s="10" t="s">
        <v>32</v>
      </c>
    </row>
    <row r="45" spans="1:9" x14ac:dyDescent="0.3">
      <c r="A45" s="8">
        <f>IF(B45&lt;&gt;"",ROWS($B$6:B45),"")</f>
        <v>40</v>
      </c>
      <c r="B45" s="1" t="s">
        <v>434</v>
      </c>
      <c r="C45" s="1" t="s">
        <v>435</v>
      </c>
      <c r="D45" s="1" t="s">
        <v>436</v>
      </c>
      <c r="E45" s="20">
        <v>2109</v>
      </c>
      <c r="F45" s="9">
        <v>717</v>
      </c>
      <c r="G45" s="9">
        <v>4</v>
      </c>
      <c r="H45" s="40">
        <v>43763</v>
      </c>
      <c r="I45" s="10" t="s">
        <v>437</v>
      </c>
    </row>
    <row r="46" spans="1:9" x14ac:dyDescent="0.3">
      <c r="A46" s="8">
        <f>IF(B46&lt;&gt;"",ROWS($B$6:B46),"")</f>
        <v>41</v>
      </c>
      <c r="B46" s="1" t="s">
        <v>447</v>
      </c>
      <c r="C46" s="1" t="s">
        <v>447</v>
      </c>
      <c r="D46" s="1" t="s">
        <v>448</v>
      </c>
      <c r="E46" s="20">
        <v>1938</v>
      </c>
      <c r="F46" s="9">
        <v>407</v>
      </c>
      <c r="G46" s="9">
        <v>4</v>
      </c>
      <c r="H46" s="40">
        <v>43798</v>
      </c>
      <c r="I46" s="10" t="s">
        <v>449</v>
      </c>
    </row>
    <row r="47" spans="1:9" x14ac:dyDescent="0.3">
      <c r="A47" s="8">
        <f>IF(B47&lt;&gt;"",ROWS($B$6:B47),"")</f>
        <v>42</v>
      </c>
      <c r="B47" s="1" t="s">
        <v>445</v>
      </c>
      <c r="C47" s="1" t="s">
        <v>446</v>
      </c>
      <c r="D47" s="1" t="s">
        <v>64</v>
      </c>
      <c r="E47" s="20">
        <v>1663</v>
      </c>
      <c r="F47" s="9">
        <v>482</v>
      </c>
      <c r="G47" s="9">
        <v>5</v>
      </c>
      <c r="H47" s="40">
        <v>43854</v>
      </c>
      <c r="I47" s="10" t="s">
        <v>76</v>
      </c>
    </row>
    <row r="48" spans="1:9" x14ac:dyDescent="0.3">
      <c r="A48" s="8">
        <f>IF(B48&lt;&gt;"",ROWS($B$6:B48),"")</f>
        <v>43</v>
      </c>
      <c r="B48" s="1" t="s">
        <v>450</v>
      </c>
      <c r="C48" s="1" t="s">
        <v>451</v>
      </c>
      <c r="D48" s="1" t="s">
        <v>184</v>
      </c>
      <c r="E48" s="20">
        <v>1219</v>
      </c>
      <c r="F48" s="9">
        <v>292</v>
      </c>
      <c r="G48" s="9">
        <v>4</v>
      </c>
      <c r="H48" s="40">
        <v>43819</v>
      </c>
      <c r="I48" s="10" t="s">
        <v>76</v>
      </c>
    </row>
    <row r="49" spans="1:9" x14ac:dyDescent="0.3">
      <c r="A49" s="8">
        <f>IF(B49&lt;&gt;"",ROWS($B$6:B49),"")</f>
        <v>44</v>
      </c>
      <c r="B49" s="1" t="s">
        <v>476</v>
      </c>
      <c r="C49" s="1" t="s">
        <v>476</v>
      </c>
      <c r="D49" s="1" t="s">
        <v>302</v>
      </c>
      <c r="E49" s="20">
        <v>1148.2</v>
      </c>
      <c r="F49" s="9">
        <v>179</v>
      </c>
      <c r="G49" s="9">
        <v>1</v>
      </c>
      <c r="H49" s="40">
        <v>43805</v>
      </c>
      <c r="I49" s="10" t="s">
        <v>190</v>
      </c>
    </row>
    <row r="50" spans="1:9" x14ac:dyDescent="0.3">
      <c r="A50" s="8">
        <f>IF(B50&lt;&gt;"",ROWS($B$6:B50),"")</f>
        <v>45</v>
      </c>
      <c r="B50" s="1" t="s">
        <v>428</v>
      </c>
      <c r="C50" s="1" t="s">
        <v>429</v>
      </c>
      <c r="D50" s="1" t="s">
        <v>430</v>
      </c>
      <c r="E50" s="20">
        <v>986.5</v>
      </c>
      <c r="F50" s="9">
        <v>187</v>
      </c>
      <c r="G50" s="9">
        <v>4</v>
      </c>
      <c r="H50" s="40">
        <v>43791</v>
      </c>
      <c r="I50" s="10" t="s">
        <v>687</v>
      </c>
    </row>
    <row r="51" spans="1:9" x14ac:dyDescent="0.3">
      <c r="A51" s="8">
        <f>IF(B51&lt;&gt;"",ROWS($B$6:B51),"")</f>
        <v>46</v>
      </c>
      <c r="B51" s="1" t="s">
        <v>523</v>
      </c>
      <c r="C51" s="1" t="s">
        <v>524</v>
      </c>
      <c r="D51" s="1" t="s">
        <v>64</v>
      </c>
      <c r="E51" s="20">
        <v>438</v>
      </c>
      <c r="F51" s="9">
        <v>158</v>
      </c>
      <c r="G51" s="9">
        <v>1</v>
      </c>
      <c r="H51" s="40">
        <v>42721</v>
      </c>
      <c r="I51" s="10" t="s">
        <v>480</v>
      </c>
    </row>
    <row r="52" spans="1:9" x14ac:dyDescent="0.3">
      <c r="A52" s="8">
        <f>IF(B52&lt;&gt;"",ROWS($B$6:B52),"")</f>
        <v>47</v>
      </c>
      <c r="B52" s="1" t="s">
        <v>515</v>
      </c>
      <c r="C52" s="1" t="s">
        <v>516</v>
      </c>
      <c r="D52" s="1" t="s">
        <v>64</v>
      </c>
      <c r="E52" s="20">
        <v>407</v>
      </c>
      <c r="F52" s="9">
        <v>106</v>
      </c>
      <c r="G52" s="9">
        <v>4</v>
      </c>
      <c r="H52" s="40">
        <v>43728</v>
      </c>
      <c r="I52" s="10" t="s">
        <v>687</v>
      </c>
    </row>
    <row r="53" spans="1:9" x14ac:dyDescent="0.3">
      <c r="A53" s="8">
        <f>IF(B53&lt;&gt;"",ROWS($B$6:B53),"")</f>
        <v>48</v>
      </c>
      <c r="B53" s="1" t="s">
        <v>565</v>
      </c>
      <c r="C53" s="1" t="s">
        <v>566</v>
      </c>
      <c r="D53" s="1" t="s">
        <v>33</v>
      </c>
      <c r="E53" s="20">
        <v>324</v>
      </c>
      <c r="F53" s="9">
        <v>60</v>
      </c>
      <c r="G53" s="9">
        <v>1</v>
      </c>
      <c r="H53" s="40">
        <v>43168</v>
      </c>
      <c r="I53" s="10" t="s">
        <v>190</v>
      </c>
    </row>
    <row r="54" spans="1:9" x14ac:dyDescent="0.3">
      <c r="A54" s="8">
        <f>IF(B54&lt;&gt;"",ROWS($B$6:B54),"")</f>
        <v>49</v>
      </c>
      <c r="B54" s="31" t="s">
        <v>511</v>
      </c>
      <c r="C54" s="1" t="s">
        <v>512</v>
      </c>
      <c r="D54" s="31" t="s">
        <v>70</v>
      </c>
      <c r="E54" s="32">
        <v>290.91000000000003</v>
      </c>
      <c r="F54" s="33">
        <v>46</v>
      </c>
      <c r="G54" s="33" t="s">
        <v>433</v>
      </c>
      <c r="H54" s="41">
        <v>43742</v>
      </c>
      <c r="I54" s="34" t="s">
        <v>40</v>
      </c>
    </row>
    <row r="55" spans="1:9" x14ac:dyDescent="0.3">
      <c r="A55" s="8">
        <f>IF(B55&lt;&gt;"",ROWS($B$6:B55),"")</f>
        <v>50</v>
      </c>
      <c r="B55" s="31" t="s">
        <v>579</v>
      </c>
      <c r="C55" s="1" t="s">
        <v>580</v>
      </c>
      <c r="D55" s="31" t="s">
        <v>302</v>
      </c>
      <c r="E55" s="32">
        <v>270</v>
      </c>
      <c r="F55" s="33">
        <v>45</v>
      </c>
      <c r="G55" s="33" t="s">
        <v>433</v>
      </c>
      <c r="H55" s="41">
        <v>43805</v>
      </c>
      <c r="I55" s="34" t="s">
        <v>32</v>
      </c>
    </row>
    <row r="56" spans="1:9" x14ac:dyDescent="0.3">
      <c r="A56" s="8">
        <f>IF(B56&lt;&gt;"",ROWS($B$6:B56),"")</f>
        <v>51</v>
      </c>
      <c r="B56" s="31" t="s">
        <v>554</v>
      </c>
      <c r="C56" s="1" t="s">
        <v>555</v>
      </c>
      <c r="D56" s="31" t="s">
        <v>64</v>
      </c>
      <c r="E56" s="32">
        <v>220</v>
      </c>
      <c r="F56" s="33">
        <v>45</v>
      </c>
      <c r="G56" s="33" t="s">
        <v>433</v>
      </c>
      <c r="H56" s="41">
        <v>41691</v>
      </c>
      <c r="I56" s="34" t="s">
        <v>32</v>
      </c>
    </row>
    <row r="57" spans="1:9" x14ac:dyDescent="0.3">
      <c r="A57" s="8">
        <f>IF(B57&lt;&gt;"",ROWS($B$6:B57),"")</f>
        <v>52</v>
      </c>
      <c r="B57" s="31" t="s">
        <v>588</v>
      </c>
      <c r="C57" s="1" t="s">
        <v>589</v>
      </c>
      <c r="D57" s="31" t="s">
        <v>590</v>
      </c>
      <c r="E57" s="32">
        <v>220</v>
      </c>
      <c r="F57" s="33">
        <v>49</v>
      </c>
      <c r="G57" s="33">
        <v>2</v>
      </c>
      <c r="H57" s="41">
        <v>43812</v>
      </c>
      <c r="I57" s="34" t="s">
        <v>76</v>
      </c>
    </row>
    <row r="58" spans="1:9" x14ac:dyDescent="0.3">
      <c r="A58" s="8">
        <f>IF(B58&lt;&gt;"",ROWS($B$6:B58),"")</f>
        <v>53</v>
      </c>
      <c r="B58" s="31" t="s">
        <v>593</v>
      </c>
      <c r="C58" s="1" t="s">
        <v>594</v>
      </c>
      <c r="D58" s="31" t="s">
        <v>302</v>
      </c>
      <c r="E58" s="32">
        <v>199</v>
      </c>
      <c r="F58" s="33">
        <v>32</v>
      </c>
      <c r="G58" s="33">
        <v>2</v>
      </c>
      <c r="H58" s="41">
        <v>43672</v>
      </c>
      <c r="I58" s="34" t="s">
        <v>76</v>
      </c>
    </row>
    <row r="59" spans="1:9" x14ac:dyDescent="0.3">
      <c r="A59" s="8">
        <f>IF(B59&lt;&gt;"",ROWS($B$6:B59),"")</f>
        <v>54</v>
      </c>
      <c r="B59" s="31" t="s">
        <v>502</v>
      </c>
      <c r="C59" s="1" t="s">
        <v>503</v>
      </c>
      <c r="D59" s="31" t="s">
        <v>504</v>
      </c>
      <c r="E59" s="32">
        <v>195</v>
      </c>
      <c r="F59" s="33">
        <v>66</v>
      </c>
      <c r="G59" s="33">
        <v>1</v>
      </c>
      <c r="H59" s="41">
        <v>43792</v>
      </c>
      <c r="I59" s="34" t="s">
        <v>480</v>
      </c>
    </row>
    <row r="60" spans="1:9" x14ac:dyDescent="0.3">
      <c r="A60" s="8">
        <f>IF(B60&lt;&gt;"",ROWS($B$6:B60),"")</f>
        <v>55</v>
      </c>
      <c r="B60" s="31" t="s">
        <v>477</v>
      </c>
      <c r="C60" s="1" t="s">
        <v>478</v>
      </c>
      <c r="D60" s="31" t="s">
        <v>479</v>
      </c>
      <c r="E60" s="32">
        <v>176</v>
      </c>
      <c r="F60" s="33">
        <v>44</v>
      </c>
      <c r="G60" s="33">
        <v>1</v>
      </c>
      <c r="H60" s="41">
        <v>43435</v>
      </c>
      <c r="I60" s="34" t="s">
        <v>480</v>
      </c>
    </row>
    <row r="61" spans="1:9" x14ac:dyDescent="0.3">
      <c r="A61" s="8">
        <f>IF(B61&lt;&gt;"",ROWS($B$6:B61),"")</f>
        <v>56</v>
      </c>
      <c r="B61" s="31" t="s">
        <v>525</v>
      </c>
      <c r="C61" s="1" t="s">
        <v>526</v>
      </c>
      <c r="D61" s="31" t="s">
        <v>37</v>
      </c>
      <c r="E61" s="32">
        <v>170</v>
      </c>
      <c r="F61" s="33">
        <v>38</v>
      </c>
      <c r="G61" s="33" t="s">
        <v>433</v>
      </c>
      <c r="H61" s="41">
        <v>43693</v>
      </c>
      <c r="I61" s="34" t="s">
        <v>53</v>
      </c>
    </row>
    <row r="62" spans="1:9" x14ac:dyDescent="0.3">
      <c r="A62" s="8">
        <f>IF(B62&lt;&gt;"",ROWS($B$6:B62),"")</f>
        <v>57</v>
      </c>
      <c r="B62" s="31" t="s">
        <v>621</v>
      </c>
      <c r="C62" s="1" t="s">
        <v>621</v>
      </c>
      <c r="D62" s="31" t="s">
        <v>302</v>
      </c>
      <c r="E62" s="32">
        <v>122.34</v>
      </c>
      <c r="F62" s="33">
        <v>21</v>
      </c>
      <c r="G62" s="33">
        <v>1</v>
      </c>
      <c r="H62" s="41">
        <v>43623</v>
      </c>
      <c r="I62" s="34" t="s">
        <v>622</v>
      </c>
    </row>
    <row r="63" spans="1:9" x14ac:dyDescent="0.3">
      <c r="A63" s="8">
        <f>IF(B63&lt;&gt;"",ROWS($B$6:B63),"")</f>
        <v>58</v>
      </c>
      <c r="B63" s="31" t="s">
        <v>507</v>
      </c>
      <c r="C63" s="1" t="s">
        <v>508</v>
      </c>
      <c r="D63" s="31" t="s">
        <v>315</v>
      </c>
      <c r="E63" s="32">
        <v>100</v>
      </c>
      <c r="F63" s="33">
        <v>50</v>
      </c>
      <c r="G63" s="33">
        <v>1</v>
      </c>
      <c r="H63" s="41">
        <v>42654</v>
      </c>
      <c r="I63" s="34" t="s">
        <v>480</v>
      </c>
    </row>
    <row r="64" spans="1:9" x14ac:dyDescent="0.3">
      <c r="A64" s="8">
        <f>IF(B64&lt;&gt;"",ROWS($B$6:B64),"")</f>
        <v>59</v>
      </c>
      <c r="B64" s="31" t="s">
        <v>500</v>
      </c>
      <c r="C64" s="1" t="s">
        <v>501</v>
      </c>
      <c r="D64" s="31" t="s">
        <v>683</v>
      </c>
      <c r="E64" s="32">
        <v>99</v>
      </c>
      <c r="F64" s="33">
        <v>33</v>
      </c>
      <c r="G64" s="33">
        <v>1</v>
      </c>
      <c r="H64" s="41">
        <v>42988</v>
      </c>
      <c r="I64" s="34" t="s">
        <v>480</v>
      </c>
    </row>
    <row r="65" spans="1:9" x14ac:dyDescent="0.3">
      <c r="A65" s="8">
        <f>IF(B65&lt;&gt;"",ROWS($B$6:B65),"")</f>
        <v>60</v>
      </c>
      <c r="B65" s="31" t="s">
        <v>634</v>
      </c>
      <c r="C65" s="1" t="s">
        <v>635</v>
      </c>
      <c r="D65" s="31" t="s">
        <v>684</v>
      </c>
      <c r="E65" s="32">
        <v>75</v>
      </c>
      <c r="F65" s="33">
        <v>25</v>
      </c>
      <c r="G65" s="33">
        <v>1</v>
      </c>
      <c r="H65" s="41">
        <v>42030</v>
      </c>
      <c r="I65" s="34" t="s">
        <v>480</v>
      </c>
    </row>
    <row r="66" spans="1:9" x14ac:dyDescent="0.3">
      <c r="A66" s="8">
        <f>IF(B66&lt;&gt;"",ROWS($B$6:B66),"")</f>
        <v>61</v>
      </c>
      <c r="B66" s="31" t="s">
        <v>648</v>
      </c>
      <c r="C66" s="1" t="s">
        <v>649</v>
      </c>
      <c r="D66" s="31" t="s">
        <v>650</v>
      </c>
      <c r="E66" s="32">
        <v>61</v>
      </c>
      <c r="F66" s="33">
        <v>24</v>
      </c>
      <c r="G66" s="33" t="s">
        <v>433</v>
      </c>
      <c r="H66" s="41">
        <v>43784</v>
      </c>
      <c r="I66" s="34" t="s">
        <v>32</v>
      </c>
    </row>
    <row r="67" spans="1:9" x14ac:dyDescent="0.3">
      <c r="A67" s="24"/>
      <c r="B67" s="25"/>
      <c r="C67" s="13"/>
      <c r="D67" s="26"/>
      <c r="E67" s="29">
        <f>SUBTOTAL(109,Table3[Pajamos])</f>
        <v>2956551.3800000004</v>
      </c>
      <c r="F67" s="30">
        <f>SUBTOTAL(109,Table3[Žiūrovų skaičius])</f>
        <v>519805</v>
      </c>
      <c r="G67" s="27"/>
      <c r="H67" s="42"/>
      <c r="I67" s="28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4"/>
  <sheetViews>
    <sheetView topLeftCell="A59" zoomScaleNormal="100" workbookViewId="0">
      <selection activeCell="B78" sqref="B78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14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30</v>
      </c>
      <c r="C6" s="1" t="s">
        <v>30</v>
      </c>
      <c r="D6" s="1" t="s">
        <v>27</v>
      </c>
      <c r="E6" s="20">
        <v>594127.04</v>
      </c>
      <c r="F6" s="9">
        <v>97853</v>
      </c>
      <c r="G6" s="9" t="s">
        <v>31</v>
      </c>
      <c r="H6" s="40">
        <v>43861</v>
      </c>
      <c r="I6" s="10" t="s">
        <v>32</v>
      </c>
    </row>
    <row r="7" spans="1:9" x14ac:dyDescent="0.3">
      <c r="A7" s="8">
        <f>IF(B7&lt;&gt;"",ROWS($B$6:B7),"")</f>
        <v>2</v>
      </c>
      <c r="B7" s="1" t="s">
        <v>49</v>
      </c>
      <c r="C7" s="1" t="s">
        <v>50</v>
      </c>
      <c r="D7" s="1" t="s">
        <v>37</v>
      </c>
      <c r="E7" s="20">
        <v>118802.19</v>
      </c>
      <c r="F7" s="9">
        <v>19475</v>
      </c>
      <c r="G7" s="9" t="s">
        <v>79</v>
      </c>
      <c r="H7" s="40">
        <v>43854</v>
      </c>
      <c r="I7" s="10" t="s">
        <v>32</v>
      </c>
    </row>
    <row r="8" spans="1:9" x14ac:dyDescent="0.3">
      <c r="A8" s="8">
        <f>IF(B8&lt;&gt;"",ROWS($B$6:B8),"")</f>
        <v>3</v>
      </c>
      <c r="B8" s="1" t="s">
        <v>66</v>
      </c>
      <c r="C8" s="1" t="s">
        <v>67</v>
      </c>
      <c r="D8" s="1" t="s">
        <v>37</v>
      </c>
      <c r="E8" s="20">
        <v>115187.84</v>
      </c>
      <c r="F8" s="9">
        <v>20146</v>
      </c>
      <c r="G8" s="9" t="s">
        <v>48</v>
      </c>
      <c r="H8" s="40">
        <v>43875</v>
      </c>
      <c r="I8" s="10" t="s">
        <v>53</v>
      </c>
    </row>
    <row r="9" spans="1:9" x14ac:dyDescent="0.3">
      <c r="A9" s="8">
        <f>IF(B9&lt;&gt;"",ROWS($B$6:B9),"")</f>
        <v>4</v>
      </c>
      <c r="B9" s="1" t="s">
        <v>62</v>
      </c>
      <c r="C9" s="1" t="s">
        <v>63</v>
      </c>
      <c r="D9" s="1" t="s">
        <v>64</v>
      </c>
      <c r="E9" s="20">
        <v>102205.46</v>
      </c>
      <c r="F9" s="9">
        <v>17647</v>
      </c>
      <c r="G9" s="9">
        <v>17</v>
      </c>
      <c r="H9" s="40">
        <v>43868</v>
      </c>
      <c r="I9" s="10" t="s">
        <v>65</v>
      </c>
    </row>
    <row r="10" spans="1:9" x14ac:dyDescent="0.3">
      <c r="A10" s="8">
        <f>IF(B10&lt;&gt;"",ROWS($B$6:B10),"")</f>
        <v>5</v>
      </c>
      <c r="B10" s="1">
        <v>1917</v>
      </c>
      <c r="C10" s="1">
        <v>1917</v>
      </c>
      <c r="D10" s="1" t="s">
        <v>33</v>
      </c>
      <c r="E10" s="20">
        <v>102173.44</v>
      </c>
      <c r="F10" s="9">
        <v>16960</v>
      </c>
      <c r="G10" s="9" t="s">
        <v>111</v>
      </c>
      <c r="H10" s="40">
        <v>43840</v>
      </c>
      <c r="I10" s="10" t="s">
        <v>32</v>
      </c>
    </row>
    <row r="11" spans="1:9" x14ac:dyDescent="0.3">
      <c r="A11" s="8">
        <f>IF(B11&lt;&gt;"",ROWS($B$6:B11),"")</f>
        <v>6</v>
      </c>
      <c r="B11" s="1" t="s">
        <v>93</v>
      </c>
      <c r="C11" s="1" t="s">
        <v>94</v>
      </c>
      <c r="D11" s="1" t="s">
        <v>95</v>
      </c>
      <c r="E11" s="20">
        <v>84436</v>
      </c>
      <c r="F11" s="9">
        <v>19298</v>
      </c>
      <c r="G11" s="9">
        <v>21</v>
      </c>
      <c r="H11" s="40">
        <v>43875</v>
      </c>
      <c r="I11" s="10" t="s">
        <v>76</v>
      </c>
    </row>
    <row r="12" spans="1:9" x14ac:dyDescent="0.3">
      <c r="A12" s="8">
        <f>IF(B12&lt;&gt;"",ROWS($B$6:B12),"")</f>
        <v>7</v>
      </c>
      <c r="B12" s="1" t="s">
        <v>103</v>
      </c>
      <c r="C12" s="1" t="s">
        <v>104</v>
      </c>
      <c r="D12" s="1" t="s">
        <v>37</v>
      </c>
      <c r="E12" s="20">
        <v>83109.570000000007</v>
      </c>
      <c r="F12" s="9">
        <v>13664</v>
      </c>
      <c r="G12" s="9" t="s">
        <v>105</v>
      </c>
      <c r="H12" s="40">
        <v>43868</v>
      </c>
      <c r="I12" s="10" t="s">
        <v>40</v>
      </c>
    </row>
    <row r="13" spans="1:9" x14ac:dyDescent="0.3">
      <c r="A13" s="8">
        <f>IF(B13&lt;&gt;"",ROWS($B$6:B13),"")</f>
        <v>8</v>
      </c>
      <c r="B13" s="1" t="s">
        <v>41</v>
      </c>
      <c r="C13" s="1" t="s">
        <v>42</v>
      </c>
      <c r="D13" s="1" t="s">
        <v>37</v>
      </c>
      <c r="E13" s="20">
        <v>73130.16</v>
      </c>
      <c r="F13" s="9">
        <v>15435</v>
      </c>
      <c r="G13" s="9">
        <v>12</v>
      </c>
      <c r="H13" s="40">
        <v>43840</v>
      </c>
      <c r="I13" s="10" t="s">
        <v>38</v>
      </c>
    </row>
    <row r="14" spans="1:9" x14ac:dyDescent="0.3">
      <c r="A14" s="8">
        <f>IF(B14&lt;&gt;"",ROWS($B$6:B14),"")</f>
        <v>9</v>
      </c>
      <c r="B14" s="1" t="s">
        <v>89</v>
      </c>
      <c r="C14" s="1" t="s">
        <v>90</v>
      </c>
      <c r="D14" s="1" t="s">
        <v>91</v>
      </c>
      <c r="E14" s="20">
        <v>66490</v>
      </c>
      <c r="F14" s="9">
        <v>14962</v>
      </c>
      <c r="G14" s="9" t="s">
        <v>92</v>
      </c>
      <c r="H14" s="40">
        <v>43882</v>
      </c>
      <c r="I14" s="10" t="s">
        <v>61</v>
      </c>
    </row>
    <row r="15" spans="1:9" x14ac:dyDescent="0.3">
      <c r="A15" s="8">
        <f>IF(B15&lt;&gt;"",ROWS($B$6:B15),"")</f>
        <v>10</v>
      </c>
      <c r="B15" s="1" t="s">
        <v>100</v>
      </c>
      <c r="C15" s="1" t="s">
        <v>101</v>
      </c>
      <c r="D15" s="1" t="s">
        <v>70</v>
      </c>
      <c r="E15" s="20">
        <v>66095.360000000001</v>
      </c>
      <c r="F15" s="9">
        <v>11469</v>
      </c>
      <c r="G15" s="9">
        <v>16</v>
      </c>
      <c r="H15" s="40">
        <v>43882</v>
      </c>
      <c r="I15" s="10" t="s">
        <v>88</v>
      </c>
    </row>
    <row r="16" spans="1:9" x14ac:dyDescent="0.3">
      <c r="A16" s="8">
        <f>IF(B16&lt;&gt;"",ROWS($B$6:B16),"")</f>
        <v>11</v>
      </c>
      <c r="B16" s="1" t="s">
        <v>109</v>
      </c>
      <c r="C16" s="1" t="s">
        <v>110</v>
      </c>
      <c r="D16" s="1" t="s">
        <v>82</v>
      </c>
      <c r="E16" s="20">
        <v>62827</v>
      </c>
      <c r="F16" s="9">
        <v>10253</v>
      </c>
      <c r="G16" s="9" t="s">
        <v>111</v>
      </c>
      <c r="H16" s="40">
        <v>43875</v>
      </c>
      <c r="I16" s="10" t="s">
        <v>61</v>
      </c>
    </row>
    <row r="17" spans="1:9" x14ac:dyDescent="0.3">
      <c r="A17" s="8">
        <f>IF(B17&lt;&gt;"",ROWS($B$6:B17),"")</f>
        <v>12</v>
      </c>
      <c r="B17" s="1" t="s">
        <v>26</v>
      </c>
      <c r="C17" s="1" t="s">
        <v>26</v>
      </c>
      <c r="D17" s="1" t="s">
        <v>27</v>
      </c>
      <c r="E17" s="20">
        <v>55947.39</v>
      </c>
      <c r="F17" s="9">
        <v>9593</v>
      </c>
      <c r="G17" s="9" t="s">
        <v>79</v>
      </c>
      <c r="H17" s="40">
        <v>43833</v>
      </c>
      <c r="I17" s="10" t="s">
        <v>29</v>
      </c>
    </row>
    <row r="18" spans="1:9" x14ac:dyDescent="0.3">
      <c r="A18" s="8">
        <f>IF(B18&lt;&gt;"",ROWS($B$6:B18),"")</f>
        <v>13</v>
      </c>
      <c r="B18" s="1" t="s">
        <v>83</v>
      </c>
      <c r="C18" s="1" t="s">
        <v>84</v>
      </c>
      <c r="D18" s="1" t="s">
        <v>37</v>
      </c>
      <c r="E18" s="20">
        <v>53290.9</v>
      </c>
      <c r="F18" s="9">
        <v>9376</v>
      </c>
      <c r="G18" s="9" t="s">
        <v>121</v>
      </c>
      <c r="H18" s="40">
        <v>43854</v>
      </c>
      <c r="I18" s="10" t="s">
        <v>53</v>
      </c>
    </row>
    <row r="19" spans="1:9" x14ac:dyDescent="0.3">
      <c r="A19" s="8">
        <f>IF(B19&lt;&gt;"",ROWS($B$6:B19),"")</f>
        <v>14</v>
      </c>
      <c r="B19" s="1" t="s">
        <v>129</v>
      </c>
      <c r="C19" s="1" t="s">
        <v>130</v>
      </c>
      <c r="D19" s="1" t="s">
        <v>131</v>
      </c>
      <c r="E19" s="20">
        <v>50407.64</v>
      </c>
      <c r="F19" s="9">
        <v>11279</v>
      </c>
      <c r="G19" s="9" t="s">
        <v>28</v>
      </c>
      <c r="H19" s="40">
        <v>43861</v>
      </c>
      <c r="I19" s="10" t="s">
        <v>32</v>
      </c>
    </row>
    <row r="20" spans="1:9" x14ac:dyDescent="0.3">
      <c r="A20" s="8">
        <f>IF(B20&lt;&gt;"",ROWS($B$6:B20),"")</f>
        <v>15</v>
      </c>
      <c r="B20" s="1" t="s">
        <v>132</v>
      </c>
      <c r="C20" s="1" t="s">
        <v>133</v>
      </c>
      <c r="D20" s="1" t="s">
        <v>37</v>
      </c>
      <c r="E20" s="20">
        <v>47179.16</v>
      </c>
      <c r="F20" s="9">
        <v>7737</v>
      </c>
      <c r="G20" s="9">
        <v>11</v>
      </c>
      <c r="H20" s="40">
        <v>43861</v>
      </c>
      <c r="I20" s="10" t="s">
        <v>88</v>
      </c>
    </row>
    <row r="21" spans="1:9" x14ac:dyDescent="0.3">
      <c r="A21" s="8">
        <f>IF(B21&lt;&gt;"",ROWS($B$6:B21),"")</f>
        <v>16</v>
      </c>
      <c r="B21" s="1" t="s">
        <v>137</v>
      </c>
      <c r="C21" s="1" t="s">
        <v>137</v>
      </c>
      <c r="D21" s="1" t="s">
        <v>27</v>
      </c>
      <c r="E21" s="20">
        <v>46891.43</v>
      </c>
      <c r="F21" s="9">
        <v>9188</v>
      </c>
      <c r="G21" s="9" t="s">
        <v>121</v>
      </c>
      <c r="H21" s="40">
        <v>43875</v>
      </c>
      <c r="I21" s="10" t="s">
        <v>138</v>
      </c>
    </row>
    <row r="22" spans="1:9" x14ac:dyDescent="0.3">
      <c r="A22" s="8">
        <f>IF(B22&lt;&gt;"",ROWS($B$6:B22),"")</f>
        <v>17</v>
      </c>
      <c r="B22" s="1" t="s">
        <v>51</v>
      </c>
      <c r="C22" s="1" t="s">
        <v>52</v>
      </c>
      <c r="D22" s="1" t="s">
        <v>37</v>
      </c>
      <c r="E22" s="20">
        <v>44585.3</v>
      </c>
      <c r="F22" s="9">
        <v>7277</v>
      </c>
      <c r="G22" s="9" t="s">
        <v>223</v>
      </c>
      <c r="H22" s="40">
        <v>43847</v>
      </c>
      <c r="I22" s="10" t="s">
        <v>53</v>
      </c>
    </row>
    <row r="23" spans="1:9" x14ac:dyDescent="0.3">
      <c r="A23" s="8">
        <f>IF(B23&lt;&gt;"",ROWS($B$6:B23),"")</f>
        <v>18</v>
      </c>
      <c r="B23" s="1" t="s">
        <v>54</v>
      </c>
      <c r="C23" s="1" t="s">
        <v>55</v>
      </c>
      <c r="D23" s="1" t="s">
        <v>37</v>
      </c>
      <c r="E23" s="20">
        <v>43077.43</v>
      </c>
      <c r="F23" s="9">
        <v>8667</v>
      </c>
      <c r="G23" s="9">
        <v>10</v>
      </c>
      <c r="H23" s="40">
        <v>43847</v>
      </c>
      <c r="I23" s="10" t="s">
        <v>190</v>
      </c>
    </row>
    <row r="24" spans="1:9" x14ac:dyDescent="0.3">
      <c r="A24" s="8">
        <f>IF(B24&lt;&gt;"",ROWS($B$6:B24),"")</f>
        <v>19</v>
      </c>
      <c r="B24" s="1" t="s">
        <v>71</v>
      </c>
      <c r="C24" s="1" t="s">
        <v>71</v>
      </c>
      <c r="D24" s="1" t="s">
        <v>27</v>
      </c>
      <c r="E24" s="20">
        <v>43000</v>
      </c>
      <c r="F24" s="9">
        <v>7029</v>
      </c>
      <c r="G24" s="9" t="s">
        <v>34</v>
      </c>
      <c r="H24" s="40">
        <v>43889</v>
      </c>
      <c r="I24" s="10" t="s">
        <v>72</v>
      </c>
    </row>
    <row r="25" spans="1:9" x14ac:dyDescent="0.3">
      <c r="A25" s="8">
        <f>IF(B25&lt;&gt;"",ROWS($B$6:B25),"")</f>
        <v>20</v>
      </c>
      <c r="B25" s="1" t="s">
        <v>146</v>
      </c>
      <c r="C25" s="1" t="s">
        <v>147</v>
      </c>
      <c r="D25" s="1" t="s">
        <v>148</v>
      </c>
      <c r="E25" s="20">
        <v>41605.31</v>
      </c>
      <c r="F25" s="9">
        <v>9437</v>
      </c>
      <c r="G25" s="9">
        <v>17</v>
      </c>
      <c r="H25" s="40">
        <v>43868</v>
      </c>
      <c r="I25" s="10" t="s">
        <v>149</v>
      </c>
    </row>
    <row r="26" spans="1:9" x14ac:dyDescent="0.3">
      <c r="A26" s="8">
        <f>IF(B26&lt;&gt;"",ROWS($B$6:B26),"")</f>
        <v>21</v>
      </c>
      <c r="B26" s="1" t="s">
        <v>112</v>
      </c>
      <c r="C26" s="1" t="s">
        <v>113</v>
      </c>
      <c r="D26" s="1" t="s">
        <v>82</v>
      </c>
      <c r="E26" s="20">
        <v>36024</v>
      </c>
      <c r="F26" s="9">
        <v>8053</v>
      </c>
      <c r="G26" s="9">
        <v>12</v>
      </c>
      <c r="H26" s="40">
        <v>43854</v>
      </c>
      <c r="I26" s="10" t="s">
        <v>61</v>
      </c>
    </row>
    <row r="27" spans="1:9" x14ac:dyDescent="0.3">
      <c r="A27" s="8">
        <f>IF(B27&lt;&gt;"",ROWS($B$6:B27),"")</f>
        <v>22</v>
      </c>
      <c r="B27" s="1" t="s">
        <v>171</v>
      </c>
      <c r="C27" s="1" t="s">
        <v>172</v>
      </c>
      <c r="D27" s="1" t="s">
        <v>37</v>
      </c>
      <c r="E27" s="20">
        <v>27561.15</v>
      </c>
      <c r="F27" s="9">
        <v>4526</v>
      </c>
      <c r="G27" s="9" t="s">
        <v>169</v>
      </c>
      <c r="H27" s="40">
        <v>43861</v>
      </c>
      <c r="I27" s="10" t="s">
        <v>32</v>
      </c>
    </row>
    <row r="28" spans="1:9" x14ac:dyDescent="0.3">
      <c r="A28" s="8">
        <f>IF(B28&lt;&gt;"",ROWS($B$6:B28),"")</f>
        <v>23</v>
      </c>
      <c r="B28" s="1" t="s">
        <v>35</v>
      </c>
      <c r="C28" s="1" t="s">
        <v>36</v>
      </c>
      <c r="D28" s="1" t="s">
        <v>37</v>
      </c>
      <c r="E28" s="20">
        <v>26201.62</v>
      </c>
      <c r="F28" s="9">
        <v>5396</v>
      </c>
      <c r="G28" s="9">
        <v>10</v>
      </c>
      <c r="H28" s="40">
        <v>43824</v>
      </c>
      <c r="I28" s="10" t="s">
        <v>38</v>
      </c>
    </row>
    <row r="29" spans="1:9" x14ac:dyDescent="0.3">
      <c r="A29" s="8">
        <f>IF(B29&lt;&gt;"",ROWS($B$6:B29),"")</f>
        <v>24</v>
      </c>
      <c r="B29" s="1" t="s">
        <v>193</v>
      </c>
      <c r="C29" s="1" t="s">
        <v>194</v>
      </c>
      <c r="D29" s="1" t="s">
        <v>195</v>
      </c>
      <c r="E29" s="20">
        <v>24901.1</v>
      </c>
      <c r="F29" s="9">
        <v>4295</v>
      </c>
      <c r="G29" s="9">
        <v>10</v>
      </c>
      <c r="H29" s="40">
        <v>43868</v>
      </c>
      <c r="I29" s="10" t="s">
        <v>149</v>
      </c>
    </row>
    <row r="30" spans="1:9" x14ac:dyDescent="0.3">
      <c r="A30" s="8">
        <f>IF(B30&lt;&gt;"",ROWS($B$6:B30),"")</f>
        <v>25</v>
      </c>
      <c r="B30" s="1" t="s">
        <v>173</v>
      </c>
      <c r="C30" s="1" t="s">
        <v>174</v>
      </c>
      <c r="D30" s="1" t="s">
        <v>175</v>
      </c>
      <c r="E30" s="20">
        <v>23365.97</v>
      </c>
      <c r="F30" s="9">
        <v>4648</v>
      </c>
      <c r="G30" s="9" t="s">
        <v>121</v>
      </c>
      <c r="H30" s="40">
        <v>43882</v>
      </c>
      <c r="I30" s="10" t="s">
        <v>176</v>
      </c>
    </row>
    <row r="31" spans="1:9" x14ac:dyDescent="0.3">
      <c r="A31" s="8">
        <f>IF(B31&lt;&gt;"",ROWS($B$6:B31),"")</f>
        <v>26</v>
      </c>
      <c r="B31" s="1" t="s">
        <v>85</v>
      </c>
      <c r="C31" s="1" t="s">
        <v>86</v>
      </c>
      <c r="D31" s="1" t="s">
        <v>87</v>
      </c>
      <c r="E31" s="20">
        <v>23067.97</v>
      </c>
      <c r="F31" s="9">
        <v>3798</v>
      </c>
      <c r="G31" s="9">
        <v>5</v>
      </c>
      <c r="H31" s="40">
        <v>43840</v>
      </c>
      <c r="I31" s="10" t="s">
        <v>88</v>
      </c>
    </row>
    <row r="32" spans="1:9" x14ac:dyDescent="0.3">
      <c r="A32" s="8">
        <f>IF(B32&lt;&gt;"",ROWS($B$6:B32),"")</f>
        <v>27</v>
      </c>
      <c r="B32" s="1" t="s">
        <v>221</v>
      </c>
      <c r="C32" s="1" t="s">
        <v>222</v>
      </c>
      <c r="D32" s="1" t="s">
        <v>82</v>
      </c>
      <c r="E32" s="20">
        <v>21627</v>
      </c>
      <c r="F32" s="9">
        <v>3725</v>
      </c>
      <c r="G32" s="9" t="s">
        <v>223</v>
      </c>
      <c r="H32" s="40">
        <v>43861</v>
      </c>
      <c r="I32" s="10" t="s">
        <v>61</v>
      </c>
    </row>
    <row r="33" spans="1:9" x14ac:dyDescent="0.3">
      <c r="A33" s="8">
        <f>IF(B33&lt;&gt;"",ROWS($B$6:B33),"")</f>
        <v>28</v>
      </c>
      <c r="B33" s="1" t="s">
        <v>124</v>
      </c>
      <c r="C33" s="1" t="s">
        <v>125</v>
      </c>
      <c r="D33" s="1" t="s">
        <v>37</v>
      </c>
      <c r="E33" s="20">
        <v>20096.2</v>
      </c>
      <c r="F33" s="9">
        <v>3321</v>
      </c>
      <c r="G33" s="9" t="s">
        <v>126</v>
      </c>
      <c r="H33" s="40">
        <v>43889</v>
      </c>
      <c r="I33" s="10" t="s">
        <v>32</v>
      </c>
    </row>
    <row r="34" spans="1:9" x14ac:dyDescent="0.3">
      <c r="A34" s="8">
        <f>IF(B34&lt;&gt;"",ROWS($B$6:B34),"")</f>
        <v>29</v>
      </c>
      <c r="B34" s="1" t="s">
        <v>247</v>
      </c>
      <c r="C34" s="1" t="s">
        <v>248</v>
      </c>
      <c r="D34" s="1" t="s">
        <v>37</v>
      </c>
      <c r="E34" s="20">
        <v>17730.79</v>
      </c>
      <c r="F34" s="9">
        <v>3091</v>
      </c>
      <c r="G34" s="9">
        <v>15</v>
      </c>
      <c r="H34" s="40">
        <v>43875</v>
      </c>
      <c r="I34" s="10" t="s">
        <v>88</v>
      </c>
    </row>
    <row r="35" spans="1:9" x14ac:dyDescent="0.3">
      <c r="A35" s="8">
        <f>IF(B35&lt;&gt;"",ROWS($B$6:B35),"")</f>
        <v>30</v>
      </c>
      <c r="B35" s="1" t="s">
        <v>266</v>
      </c>
      <c r="C35" s="1" t="s">
        <v>267</v>
      </c>
      <c r="D35" s="1" t="s">
        <v>82</v>
      </c>
      <c r="E35" s="20">
        <v>16397</v>
      </c>
      <c r="F35" s="9">
        <v>2623</v>
      </c>
      <c r="G35" s="9" t="s">
        <v>268</v>
      </c>
      <c r="H35" s="40">
        <v>43868</v>
      </c>
      <c r="I35" s="10" t="s">
        <v>32</v>
      </c>
    </row>
    <row r="36" spans="1:9" x14ac:dyDescent="0.3">
      <c r="A36" s="8">
        <f>IF(B36&lt;&gt;"",ROWS($B$6:B36),"")</f>
        <v>31</v>
      </c>
      <c r="B36" s="1" t="s">
        <v>139</v>
      </c>
      <c r="C36" s="1" t="s">
        <v>140</v>
      </c>
      <c r="D36" s="1" t="s">
        <v>82</v>
      </c>
      <c r="E36" s="20">
        <v>15193.72</v>
      </c>
      <c r="F36" s="9">
        <v>2434</v>
      </c>
      <c r="G36" s="9" t="s">
        <v>268</v>
      </c>
      <c r="H36" s="40">
        <v>43854</v>
      </c>
      <c r="I36" s="10" t="s">
        <v>32</v>
      </c>
    </row>
    <row r="37" spans="1:9" x14ac:dyDescent="0.3">
      <c r="A37" s="8">
        <f>IF(B37&lt;&gt;"",ROWS($B$6:B37),"")</f>
        <v>32</v>
      </c>
      <c r="B37" s="1" t="s">
        <v>294</v>
      </c>
      <c r="C37" s="1" t="s">
        <v>294</v>
      </c>
      <c r="D37" s="1" t="s">
        <v>295</v>
      </c>
      <c r="E37" s="20">
        <v>11126.6</v>
      </c>
      <c r="F37" s="9">
        <v>2581</v>
      </c>
      <c r="G37" s="9" t="s">
        <v>296</v>
      </c>
      <c r="H37" s="40">
        <v>43888</v>
      </c>
      <c r="I37" s="10" t="s">
        <v>297</v>
      </c>
    </row>
    <row r="38" spans="1:9" x14ac:dyDescent="0.3">
      <c r="A38" s="8">
        <f>IF(B38&lt;&gt;"",ROWS($B$6:B38),"")</f>
        <v>33</v>
      </c>
      <c r="B38" s="1" t="s">
        <v>310</v>
      </c>
      <c r="C38" s="1" t="s">
        <v>311</v>
      </c>
      <c r="D38" s="1" t="s">
        <v>312</v>
      </c>
      <c r="E38" s="20">
        <v>7343.4</v>
      </c>
      <c r="F38" s="9">
        <v>1586</v>
      </c>
      <c r="G38" s="9" t="s">
        <v>212</v>
      </c>
      <c r="H38" s="40">
        <v>43868</v>
      </c>
      <c r="I38" s="10" t="s">
        <v>687</v>
      </c>
    </row>
    <row r="39" spans="1:9" x14ac:dyDescent="0.3">
      <c r="A39" s="8">
        <f>IF(B39&lt;&gt;"",ROWS($B$6:B39),"")</f>
        <v>34</v>
      </c>
      <c r="B39" s="1" t="s">
        <v>318</v>
      </c>
      <c r="C39" s="1" t="s">
        <v>319</v>
      </c>
      <c r="D39" s="1" t="s">
        <v>320</v>
      </c>
      <c r="E39" s="20">
        <v>7145</v>
      </c>
      <c r="F39" s="9">
        <v>1511</v>
      </c>
      <c r="G39" s="9" t="s">
        <v>105</v>
      </c>
      <c r="H39" s="40">
        <v>43882</v>
      </c>
      <c r="I39" s="10" t="s">
        <v>61</v>
      </c>
    </row>
    <row r="40" spans="1:9" x14ac:dyDescent="0.3">
      <c r="A40" s="8">
        <f>IF(B40&lt;&gt;"",ROWS($B$6:B40),"")</f>
        <v>35</v>
      </c>
      <c r="B40" s="1" t="s">
        <v>213</v>
      </c>
      <c r="C40" s="1" t="s">
        <v>214</v>
      </c>
      <c r="D40" s="1" t="s">
        <v>64</v>
      </c>
      <c r="E40" s="20">
        <v>6668</v>
      </c>
      <c r="F40" s="9">
        <v>1301</v>
      </c>
      <c r="G40" s="9">
        <v>3</v>
      </c>
      <c r="H40" s="40">
        <v>43805</v>
      </c>
      <c r="I40" s="10" t="s">
        <v>76</v>
      </c>
    </row>
    <row r="41" spans="1:9" x14ac:dyDescent="0.3">
      <c r="A41" s="8">
        <f>IF(B41&lt;&gt;"",ROWS($B$6:B41),"")</f>
        <v>36</v>
      </c>
      <c r="B41" s="1" t="s">
        <v>80</v>
      </c>
      <c r="C41" s="1" t="s">
        <v>81</v>
      </c>
      <c r="D41" s="1" t="s">
        <v>82</v>
      </c>
      <c r="E41" s="20">
        <v>6340</v>
      </c>
      <c r="F41" s="9">
        <v>965</v>
      </c>
      <c r="G41" s="9">
        <v>2</v>
      </c>
      <c r="H41" s="40">
        <v>43826</v>
      </c>
      <c r="I41" s="10" t="s">
        <v>61</v>
      </c>
    </row>
    <row r="42" spans="1:9" x14ac:dyDescent="0.3">
      <c r="A42" s="8">
        <f>IF(B42&lt;&gt;"",ROWS($B$6:B42),"")</f>
        <v>37</v>
      </c>
      <c r="B42" s="1" t="s">
        <v>277</v>
      </c>
      <c r="C42" s="1" t="s">
        <v>277</v>
      </c>
      <c r="D42" s="1" t="s">
        <v>265</v>
      </c>
      <c r="E42" s="20">
        <v>5307.07</v>
      </c>
      <c r="F42" s="9">
        <v>877</v>
      </c>
      <c r="G42" s="9">
        <v>13</v>
      </c>
      <c r="H42" s="40">
        <v>43889</v>
      </c>
      <c r="I42" s="10" t="s">
        <v>190</v>
      </c>
    </row>
    <row r="43" spans="1:9" x14ac:dyDescent="0.3">
      <c r="A43" s="8">
        <f>IF(B43&lt;&gt;"",ROWS($B$6:B43),"")</f>
        <v>38</v>
      </c>
      <c r="B43" s="1" t="s">
        <v>217</v>
      </c>
      <c r="C43" s="1" t="s">
        <v>218</v>
      </c>
      <c r="D43" s="1" t="s">
        <v>219</v>
      </c>
      <c r="E43" s="20">
        <v>5004.62</v>
      </c>
      <c r="F43" s="9">
        <v>1088</v>
      </c>
      <c r="G43" s="9">
        <v>7</v>
      </c>
      <c r="H43" s="40">
        <v>43840</v>
      </c>
      <c r="I43" s="10" t="s">
        <v>220</v>
      </c>
    </row>
    <row r="44" spans="1:9" x14ac:dyDescent="0.3">
      <c r="A44" s="8">
        <f>IF(B44&lt;&gt;"",ROWS($B$6:B44),"")</f>
        <v>39</v>
      </c>
      <c r="B44" s="1" t="s">
        <v>384</v>
      </c>
      <c r="C44" s="1" t="s">
        <v>385</v>
      </c>
      <c r="D44" s="1" t="s">
        <v>156</v>
      </c>
      <c r="E44" s="20">
        <v>4131</v>
      </c>
      <c r="F44" s="9">
        <v>817</v>
      </c>
      <c r="G44" s="9">
        <v>9</v>
      </c>
      <c r="H44" s="40">
        <v>43875</v>
      </c>
      <c r="I44" s="10" t="s">
        <v>76</v>
      </c>
    </row>
    <row r="45" spans="1:9" x14ac:dyDescent="0.3">
      <c r="A45" s="8">
        <f>IF(B45&lt;&gt;"",ROWS($B$6:B45),"")</f>
        <v>40</v>
      </c>
      <c r="B45" s="1" t="s">
        <v>386</v>
      </c>
      <c r="C45" s="1" t="s">
        <v>387</v>
      </c>
      <c r="D45" s="1" t="s">
        <v>64</v>
      </c>
      <c r="E45" s="20">
        <v>4078</v>
      </c>
      <c r="F45" s="9">
        <v>880</v>
      </c>
      <c r="G45" s="9">
        <v>14</v>
      </c>
      <c r="H45" s="40">
        <v>43868</v>
      </c>
      <c r="I45" s="10" t="s">
        <v>220</v>
      </c>
    </row>
    <row r="46" spans="1:9" x14ac:dyDescent="0.3">
      <c r="A46" s="8">
        <f>IF(B46&lt;&gt;"",ROWS($B$6:B46),"")</f>
        <v>41</v>
      </c>
      <c r="B46" s="1" t="s">
        <v>365</v>
      </c>
      <c r="C46" s="1" t="s">
        <v>366</v>
      </c>
      <c r="D46" s="1" t="s">
        <v>367</v>
      </c>
      <c r="E46" s="20">
        <v>3788.43</v>
      </c>
      <c r="F46" s="9">
        <v>910</v>
      </c>
      <c r="G46" s="9">
        <v>4</v>
      </c>
      <c r="H46" s="40">
        <v>43889</v>
      </c>
      <c r="I46" s="10" t="s">
        <v>687</v>
      </c>
    </row>
    <row r="47" spans="1:9" x14ac:dyDescent="0.3">
      <c r="A47" s="8">
        <f>IF(B47&lt;&gt;"",ROWS($B$6:B47),"")</f>
        <v>42</v>
      </c>
      <c r="B47" s="1" t="s">
        <v>390</v>
      </c>
      <c r="C47" s="1" t="s">
        <v>391</v>
      </c>
      <c r="D47" s="1" t="s">
        <v>64</v>
      </c>
      <c r="E47" s="20">
        <v>3219.95</v>
      </c>
      <c r="F47" s="9">
        <v>735</v>
      </c>
      <c r="G47" s="9">
        <v>5</v>
      </c>
      <c r="H47" s="40">
        <v>43868</v>
      </c>
      <c r="I47" s="10" t="s">
        <v>76</v>
      </c>
    </row>
    <row r="48" spans="1:9" x14ac:dyDescent="0.3">
      <c r="A48" s="8">
        <f>IF(B48&lt;&gt;"",ROWS($B$6:B48),"")</f>
        <v>43</v>
      </c>
      <c r="B48" s="1" t="s">
        <v>399</v>
      </c>
      <c r="C48" s="1" t="s">
        <v>400</v>
      </c>
      <c r="D48" s="1" t="s">
        <v>401</v>
      </c>
      <c r="E48" s="20">
        <v>2982</v>
      </c>
      <c r="F48" s="9">
        <v>657</v>
      </c>
      <c r="G48" s="9">
        <v>4</v>
      </c>
      <c r="H48" s="40">
        <v>43875</v>
      </c>
      <c r="I48" s="10" t="s">
        <v>687</v>
      </c>
    </row>
    <row r="49" spans="1:9" x14ac:dyDescent="0.3">
      <c r="A49" s="8">
        <f>IF(B49&lt;&gt;"",ROWS($B$6:B49),"")</f>
        <v>44</v>
      </c>
      <c r="B49" s="1" t="s">
        <v>380</v>
      </c>
      <c r="C49" s="1" t="s">
        <v>381</v>
      </c>
      <c r="D49" s="1" t="s">
        <v>382</v>
      </c>
      <c r="E49" s="20">
        <v>2962.88</v>
      </c>
      <c r="F49" s="9">
        <v>500</v>
      </c>
      <c r="G49" s="9">
        <v>13</v>
      </c>
      <c r="H49" s="40">
        <v>43889</v>
      </c>
      <c r="I49" s="10" t="s">
        <v>76</v>
      </c>
    </row>
    <row r="50" spans="1:9" x14ac:dyDescent="0.3">
      <c r="A50" s="8">
        <f>IF(B50&lt;&gt;"",ROWS($B$6:B50),"")</f>
        <v>45</v>
      </c>
      <c r="B50" s="1" t="s">
        <v>420</v>
      </c>
      <c r="C50" s="1" t="s">
        <v>421</v>
      </c>
      <c r="D50" s="1" t="s">
        <v>422</v>
      </c>
      <c r="E50" s="20">
        <v>2645</v>
      </c>
      <c r="F50" s="9">
        <v>508</v>
      </c>
      <c r="G50" s="9">
        <v>11</v>
      </c>
      <c r="H50" s="40">
        <v>43882</v>
      </c>
      <c r="I50" s="10" t="s">
        <v>76</v>
      </c>
    </row>
    <row r="51" spans="1:9" x14ac:dyDescent="0.3">
      <c r="A51" s="8">
        <f>IF(B51&lt;&gt;"",ROWS($B$6:B51),"")</f>
        <v>46</v>
      </c>
      <c r="B51" s="1" t="s">
        <v>77</v>
      </c>
      <c r="C51" s="1" t="s">
        <v>78</v>
      </c>
      <c r="D51" s="1" t="s">
        <v>37</v>
      </c>
      <c r="E51" s="20">
        <v>2393.73</v>
      </c>
      <c r="F51" s="9">
        <v>420</v>
      </c>
      <c r="G51" s="9" t="s">
        <v>455</v>
      </c>
      <c r="H51" s="40">
        <v>43805</v>
      </c>
      <c r="I51" s="10" t="s">
        <v>53</v>
      </c>
    </row>
    <row r="52" spans="1:9" x14ac:dyDescent="0.3">
      <c r="A52" s="8">
        <f>IF(B52&lt;&gt;"",ROWS($B$6:B52),"")</f>
        <v>47</v>
      </c>
      <c r="B52" s="1" t="s">
        <v>431</v>
      </c>
      <c r="C52" s="1" t="s">
        <v>432</v>
      </c>
      <c r="D52" s="1" t="s">
        <v>64</v>
      </c>
      <c r="E52" s="20">
        <v>1748</v>
      </c>
      <c r="F52" s="9">
        <v>324</v>
      </c>
      <c r="G52" s="9" t="s">
        <v>433</v>
      </c>
      <c r="H52" s="40" t="s">
        <v>688</v>
      </c>
      <c r="I52" s="10" t="s">
        <v>231</v>
      </c>
    </row>
    <row r="53" spans="1:9" x14ac:dyDescent="0.3">
      <c r="A53" s="8">
        <f>IF(B53&lt;&gt;"",ROWS($B$6:B53),"")</f>
        <v>48</v>
      </c>
      <c r="B53" s="1" t="s">
        <v>152</v>
      </c>
      <c r="C53" s="1" t="s">
        <v>153</v>
      </c>
      <c r="D53" s="1" t="s">
        <v>37</v>
      </c>
      <c r="E53" s="20">
        <v>1575.47</v>
      </c>
      <c r="F53" s="9">
        <v>269</v>
      </c>
      <c r="G53" s="9" t="s">
        <v>282</v>
      </c>
      <c r="H53" s="40">
        <v>43847</v>
      </c>
      <c r="I53" s="10" t="s">
        <v>32</v>
      </c>
    </row>
    <row r="54" spans="1:9" x14ac:dyDescent="0.3">
      <c r="A54" s="8">
        <f>IF(B54&lt;&gt;"",ROWS($B$6:B54),"")</f>
        <v>49</v>
      </c>
      <c r="B54" s="1" t="s">
        <v>468</v>
      </c>
      <c r="C54" s="1" t="s">
        <v>469</v>
      </c>
      <c r="D54" s="1" t="s">
        <v>64</v>
      </c>
      <c r="E54" s="20">
        <v>1382</v>
      </c>
      <c r="F54" s="9">
        <v>442</v>
      </c>
      <c r="G54" s="9">
        <v>2</v>
      </c>
      <c r="H54" s="40">
        <v>43707</v>
      </c>
      <c r="I54" s="10" t="s">
        <v>437</v>
      </c>
    </row>
    <row r="55" spans="1:9" x14ac:dyDescent="0.3">
      <c r="A55" s="8">
        <f>IF(B55&lt;&gt;"",ROWS($B$6:B55),"")</f>
        <v>50</v>
      </c>
      <c r="B55" s="1" t="s">
        <v>363</v>
      </c>
      <c r="C55" s="1" t="s">
        <v>364</v>
      </c>
      <c r="D55" s="1" t="s">
        <v>64</v>
      </c>
      <c r="E55" s="20">
        <v>1095</v>
      </c>
      <c r="F55" s="9">
        <v>282</v>
      </c>
      <c r="G55" s="9">
        <v>2</v>
      </c>
      <c r="H55" s="40">
        <v>43847</v>
      </c>
      <c r="I55" s="10" t="s">
        <v>76</v>
      </c>
    </row>
    <row r="56" spans="1:9" x14ac:dyDescent="0.3">
      <c r="A56" s="8">
        <f>IF(B56&lt;&gt;"",ROWS($B$6:B56),"")</f>
        <v>51</v>
      </c>
      <c r="B56" s="1" t="s">
        <v>249</v>
      </c>
      <c r="C56" s="1" t="s">
        <v>250</v>
      </c>
      <c r="D56" s="1" t="s">
        <v>251</v>
      </c>
      <c r="E56" s="20">
        <v>1027</v>
      </c>
      <c r="F56" s="9">
        <v>281</v>
      </c>
      <c r="G56" s="9">
        <v>4</v>
      </c>
      <c r="H56" s="40">
        <v>43847</v>
      </c>
      <c r="I56" s="10" t="s">
        <v>76</v>
      </c>
    </row>
    <row r="57" spans="1:9" x14ac:dyDescent="0.3">
      <c r="A57" s="8">
        <f>IF(B57&lt;&gt;"",ROWS($B$6:B57),"")</f>
        <v>52</v>
      </c>
      <c r="B57" s="1" t="s">
        <v>229</v>
      </c>
      <c r="C57" s="1" t="s">
        <v>230</v>
      </c>
      <c r="D57" s="1" t="s">
        <v>184</v>
      </c>
      <c r="E57" s="20">
        <v>962.83</v>
      </c>
      <c r="F57" s="9">
        <v>279</v>
      </c>
      <c r="G57" s="9" t="s">
        <v>212</v>
      </c>
      <c r="H57" s="40">
        <v>43833</v>
      </c>
      <c r="I57" s="10" t="s">
        <v>231</v>
      </c>
    </row>
    <row r="58" spans="1:9" x14ac:dyDescent="0.3">
      <c r="A58" s="8">
        <f>IF(B58&lt;&gt;"",ROWS($B$6:B58),"")</f>
        <v>53</v>
      </c>
      <c r="B58" s="1" t="s">
        <v>357</v>
      </c>
      <c r="C58" s="1" t="s">
        <v>358</v>
      </c>
      <c r="D58" s="1" t="s">
        <v>64</v>
      </c>
      <c r="E58" s="20">
        <v>859</v>
      </c>
      <c r="F58" s="9">
        <v>178</v>
      </c>
      <c r="G58" s="9" t="s">
        <v>212</v>
      </c>
      <c r="H58" s="40">
        <v>43826</v>
      </c>
      <c r="I58" s="10" t="s">
        <v>686</v>
      </c>
    </row>
    <row r="59" spans="1:9" x14ac:dyDescent="0.3">
      <c r="A59" s="8">
        <f>IF(B59&lt;&gt;"",ROWS($B$6:B59),"")</f>
        <v>54</v>
      </c>
      <c r="B59" s="1" t="s">
        <v>303</v>
      </c>
      <c r="C59" s="1" t="s">
        <v>304</v>
      </c>
      <c r="D59" s="1" t="s">
        <v>305</v>
      </c>
      <c r="E59" s="20">
        <v>845</v>
      </c>
      <c r="F59" s="9">
        <v>175</v>
      </c>
      <c r="G59" s="9">
        <v>4</v>
      </c>
      <c r="H59" s="40">
        <v>43847</v>
      </c>
      <c r="I59" s="10" t="s">
        <v>293</v>
      </c>
    </row>
    <row r="60" spans="1:9" x14ac:dyDescent="0.3">
      <c r="A60" s="8">
        <f>IF(B60&lt;&gt;"",ROWS($B$6:B60),"")</f>
        <v>55</v>
      </c>
      <c r="B60" s="1" t="s">
        <v>313</v>
      </c>
      <c r="C60" s="1" t="s">
        <v>314</v>
      </c>
      <c r="D60" s="1" t="s">
        <v>315</v>
      </c>
      <c r="E60" s="20">
        <v>801.5</v>
      </c>
      <c r="F60" s="9">
        <v>140</v>
      </c>
      <c r="G60" s="9">
        <v>3</v>
      </c>
      <c r="H60" s="40">
        <v>43812</v>
      </c>
      <c r="I60" s="10" t="s">
        <v>228</v>
      </c>
    </row>
    <row r="61" spans="1:9" x14ac:dyDescent="0.3">
      <c r="A61" s="8">
        <f>IF(B61&lt;&gt;"",ROWS($B$6:B61),"")</f>
        <v>56</v>
      </c>
      <c r="B61" s="1" t="s">
        <v>450</v>
      </c>
      <c r="C61" s="1" t="s">
        <v>451</v>
      </c>
      <c r="D61" s="1" t="s">
        <v>184</v>
      </c>
      <c r="E61" s="20">
        <v>715</v>
      </c>
      <c r="F61" s="9">
        <v>133</v>
      </c>
      <c r="G61" s="9">
        <v>3</v>
      </c>
      <c r="H61" s="40">
        <v>43819</v>
      </c>
      <c r="I61" s="10" t="s">
        <v>76</v>
      </c>
    </row>
    <row r="62" spans="1:9" x14ac:dyDescent="0.3">
      <c r="A62" s="8">
        <f>IF(B62&lt;&gt;"",ROWS($B$6:B62),"")</f>
        <v>57</v>
      </c>
      <c r="B62" s="1" t="s">
        <v>541</v>
      </c>
      <c r="C62" s="1" t="s">
        <v>542</v>
      </c>
      <c r="D62" s="1" t="s">
        <v>64</v>
      </c>
      <c r="E62" s="20">
        <v>530</v>
      </c>
      <c r="F62" s="9">
        <v>126</v>
      </c>
      <c r="G62" s="9">
        <v>2</v>
      </c>
      <c r="H62" s="40">
        <v>41936</v>
      </c>
      <c r="I62" s="10" t="s">
        <v>293</v>
      </c>
    </row>
    <row r="63" spans="1:9" x14ac:dyDescent="0.3">
      <c r="A63" s="8">
        <f>IF(B63&lt;&gt;"",ROWS($B$6:B63),"")</f>
        <v>58</v>
      </c>
      <c r="B63" s="1" t="s">
        <v>477</v>
      </c>
      <c r="C63" s="1" t="s">
        <v>478</v>
      </c>
      <c r="D63" s="1" t="s">
        <v>479</v>
      </c>
      <c r="E63" s="20">
        <v>508</v>
      </c>
      <c r="F63" s="9">
        <v>237</v>
      </c>
      <c r="G63" s="9">
        <v>1</v>
      </c>
      <c r="H63" s="40">
        <v>43435</v>
      </c>
      <c r="I63" s="10" t="s">
        <v>480</v>
      </c>
    </row>
    <row r="64" spans="1:9" x14ac:dyDescent="0.3">
      <c r="A64" s="8">
        <f>IF(B64&lt;&gt;"",ROWS($B$6:B64),"")</f>
        <v>59</v>
      </c>
      <c r="B64" s="1" t="s">
        <v>428</v>
      </c>
      <c r="C64" s="1" t="s">
        <v>429</v>
      </c>
      <c r="D64" s="1" t="s">
        <v>430</v>
      </c>
      <c r="E64" s="20">
        <v>500</v>
      </c>
      <c r="F64" s="9">
        <v>88</v>
      </c>
      <c r="G64" s="9">
        <v>4</v>
      </c>
      <c r="H64" s="40">
        <v>43791</v>
      </c>
      <c r="I64" s="10" t="s">
        <v>687</v>
      </c>
    </row>
    <row r="65" spans="1:9" x14ac:dyDescent="0.3">
      <c r="A65" s="8">
        <f>IF(B65&lt;&gt;"",ROWS($B$6:B65),"")</f>
        <v>60</v>
      </c>
      <c r="B65" s="1" t="s">
        <v>500</v>
      </c>
      <c r="C65" s="1" t="s">
        <v>501</v>
      </c>
      <c r="D65" s="1" t="s">
        <v>683</v>
      </c>
      <c r="E65" s="20">
        <v>407</v>
      </c>
      <c r="F65" s="9">
        <v>163</v>
      </c>
      <c r="G65" s="9">
        <v>1</v>
      </c>
      <c r="H65" s="40">
        <v>42988</v>
      </c>
      <c r="I65" s="10" t="s">
        <v>480</v>
      </c>
    </row>
    <row r="66" spans="1:9" x14ac:dyDescent="0.3">
      <c r="A66" s="8">
        <f>IF(B66&lt;&gt;"",ROWS($B$6:B66),"")</f>
        <v>61</v>
      </c>
      <c r="B66" s="1" t="s">
        <v>530</v>
      </c>
      <c r="C66" s="1" t="s">
        <v>530</v>
      </c>
      <c r="D66" s="1" t="s">
        <v>27</v>
      </c>
      <c r="E66" s="20">
        <v>404</v>
      </c>
      <c r="F66" s="9">
        <v>202</v>
      </c>
      <c r="G66" s="9">
        <v>2</v>
      </c>
      <c r="H66" s="40">
        <v>41544</v>
      </c>
      <c r="I66" s="10" t="s">
        <v>531</v>
      </c>
    </row>
    <row r="67" spans="1:9" x14ac:dyDescent="0.3">
      <c r="A67" s="8">
        <f>IF(B67&lt;&gt;"",ROWS($B$6:B67),"")</f>
        <v>62</v>
      </c>
      <c r="B67" s="1" t="s">
        <v>511</v>
      </c>
      <c r="C67" s="1" t="s">
        <v>512</v>
      </c>
      <c r="D67" s="1" t="s">
        <v>70</v>
      </c>
      <c r="E67" s="20">
        <v>323.2</v>
      </c>
      <c r="F67" s="9">
        <v>63</v>
      </c>
      <c r="G67" s="9" t="s">
        <v>433</v>
      </c>
      <c r="H67" s="40">
        <v>43742</v>
      </c>
      <c r="I67" s="10" t="s">
        <v>40</v>
      </c>
    </row>
    <row r="68" spans="1:9" x14ac:dyDescent="0.3">
      <c r="A68" s="8">
        <f>IF(B68&lt;&gt;"",ROWS($B$6:B68),"")</f>
        <v>63</v>
      </c>
      <c r="B68" s="1" t="s">
        <v>570</v>
      </c>
      <c r="C68" s="1" t="s">
        <v>571</v>
      </c>
      <c r="D68" s="1" t="s">
        <v>75</v>
      </c>
      <c r="E68" s="20">
        <v>318</v>
      </c>
      <c r="F68" s="9">
        <v>159</v>
      </c>
      <c r="G68" s="9">
        <v>1</v>
      </c>
      <c r="H68" s="40">
        <v>42301</v>
      </c>
      <c r="I68" s="10" t="s">
        <v>480</v>
      </c>
    </row>
    <row r="69" spans="1:9" x14ac:dyDescent="0.3">
      <c r="A69" s="8">
        <f>IF(B69&lt;&gt;"",ROWS($B$6:B69),"")</f>
        <v>64</v>
      </c>
      <c r="B69" s="1" t="s">
        <v>445</v>
      </c>
      <c r="C69" s="1" t="s">
        <v>446</v>
      </c>
      <c r="D69" s="1" t="s">
        <v>64</v>
      </c>
      <c r="E69" s="20">
        <v>316</v>
      </c>
      <c r="F69" s="9">
        <v>53</v>
      </c>
      <c r="G69" s="9">
        <v>2</v>
      </c>
      <c r="H69" s="40">
        <v>43854</v>
      </c>
      <c r="I69" s="10" t="s">
        <v>76</v>
      </c>
    </row>
    <row r="70" spans="1:9" x14ac:dyDescent="0.3">
      <c r="A70" s="8">
        <f>IF(B70&lt;&gt;"",ROWS($B$6:B70),"")</f>
        <v>65</v>
      </c>
      <c r="B70" s="1" t="s">
        <v>556</v>
      </c>
      <c r="C70" s="1" t="s">
        <v>557</v>
      </c>
      <c r="D70" s="1" t="s">
        <v>75</v>
      </c>
      <c r="E70" s="20">
        <v>289</v>
      </c>
      <c r="F70" s="9">
        <v>119</v>
      </c>
      <c r="G70" s="9">
        <v>1</v>
      </c>
      <c r="H70" s="40">
        <v>43379</v>
      </c>
      <c r="I70" s="10" t="s">
        <v>480</v>
      </c>
    </row>
    <row r="71" spans="1:9" x14ac:dyDescent="0.3">
      <c r="A71" s="8">
        <f>IF(B71&lt;&gt;"",ROWS($B$6:B71),"")</f>
        <v>66</v>
      </c>
      <c r="B71" s="1" t="s">
        <v>525</v>
      </c>
      <c r="C71" s="1" t="s">
        <v>526</v>
      </c>
      <c r="D71" s="1" t="s">
        <v>37</v>
      </c>
      <c r="E71" s="20">
        <v>250.52</v>
      </c>
      <c r="F71" s="9">
        <v>49</v>
      </c>
      <c r="G71" s="9" t="s">
        <v>433</v>
      </c>
      <c r="H71" s="40">
        <v>43693</v>
      </c>
      <c r="I71" s="10" t="s">
        <v>53</v>
      </c>
    </row>
    <row r="72" spans="1:9" x14ac:dyDescent="0.3">
      <c r="A72" s="8">
        <f>IF(B72&lt;&gt;"",ROWS($B$6:B72),"")</f>
        <v>67</v>
      </c>
      <c r="B72" s="1" t="s">
        <v>560</v>
      </c>
      <c r="C72" s="1" t="s">
        <v>561</v>
      </c>
      <c r="D72" s="1" t="s">
        <v>37</v>
      </c>
      <c r="E72" s="20">
        <v>242.5</v>
      </c>
      <c r="F72" s="9">
        <v>48</v>
      </c>
      <c r="G72" s="9" t="s">
        <v>212</v>
      </c>
      <c r="H72" s="40">
        <v>43602</v>
      </c>
      <c r="I72" s="10" t="s">
        <v>687</v>
      </c>
    </row>
    <row r="73" spans="1:9" x14ac:dyDescent="0.3">
      <c r="A73" s="8">
        <f>IF(B73&lt;&gt;"",ROWS($B$6:B73),"")</f>
        <v>68</v>
      </c>
      <c r="B73" s="1" t="s">
        <v>591</v>
      </c>
      <c r="C73" s="1" t="s">
        <v>591</v>
      </c>
      <c r="D73" s="1" t="s">
        <v>27</v>
      </c>
      <c r="E73" s="20">
        <v>210</v>
      </c>
      <c r="F73" s="9">
        <v>69</v>
      </c>
      <c r="G73" s="9">
        <v>2</v>
      </c>
      <c r="H73" s="40">
        <v>43189</v>
      </c>
      <c r="I73" s="10" t="s">
        <v>592</v>
      </c>
    </row>
    <row r="74" spans="1:9" x14ac:dyDescent="0.3">
      <c r="A74" s="8">
        <f>IF(B74&lt;&gt;"",ROWS($B$6:B74),"")</f>
        <v>69</v>
      </c>
      <c r="B74" s="1" t="s">
        <v>507</v>
      </c>
      <c r="C74" s="1" t="s">
        <v>508</v>
      </c>
      <c r="D74" s="1" t="s">
        <v>315</v>
      </c>
      <c r="E74" s="20">
        <v>200</v>
      </c>
      <c r="F74" s="9">
        <v>50</v>
      </c>
      <c r="G74" s="9">
        <v>1</v>
      </c>
      <c r="H74" s="40">
        <v>42654</v>
      </c>
      <c r="I74" s="10" t="s">
        <v>480</v>
      </c>
    </row>
    <row r="75" spans="1:9" x14ac:dyDescent="0.3">
      <c r="A75" s="8">
        <f>IF(B75&lt;&gt;"",ROWS($B$6:B75),"")</f>
        <v>70</v>
      </c>
      <c r="B75" s="1" t="s">
        <v>572</v>
      </c>
      <c r="C75" s="1" t="s">
        <v>573</v>
      </c>
      <c r="D75" s="1" t="s">
        <v>574</v>
      </c>
      <c r="E75" s="20">
        <v>188</v>
      </c>
      <c r="F75" s="9">
        <v>94</v>
      </c>
      <c r="G75" s="9">
        <v>1</v>
      </c>
      <c r="H75" s="40">
        <v>43385</v>
      </c>
      <c r="I75" s="10" t="s">
        <v>32</v>
      </c>
    </row>
    <row r="76" spans="1:9" x14ac:dyDescent="0.3">
      <c r="A76" s="8">
        <f>IF(B76&lt;&gt;"",ROWS($B$6:B76),"")</f>
        <v>71</v>
      </c>
      <c r="B76" s="1" t="s">
        <v>336</v>
      </c>
      <c r="C76" s="1" t="s">
        <v>337</v>
      </c>
      <c r="D76" s="1" t="s">
        <v>37</v>
      </c>
      <c r="E76" s="20">
        <v>156.19999999999999</v>
      </c>
      <c r="F76" s="9">
        <v>26</v>
      </c>
      <c r="G76" s="9">
        <v>1</v>
      </c>
      <c r="H76" s="40">
        <v>43794</v>
      </c>
      <c r="I76" s="10" t="s">
        <v>88</v>
      </c>
    </row>
    <row r="77" spans="1:9" x14ac:dyDescent="0.3">
      <c r="A77" s="8">
        <f>IF(B77&lt;&gt;"",ROWS($B$6:B77),"")</f>
        <v>72</v>
      </c>
      <c r="B77" s="1" t="s">
        <v>210</v>
      </c>
      <c r="C77" s="1" t="s">
        <v>211</v>
      </c>
      <c r="D77" s="1" t="s">
        <v>37</v>
      </c>
      <c r="E77" s="20">
        <v>85.4</v>
      </c>
      <c r="F77" s="9">
        <v>15</v>
      </c>
      <c r="G77" s="9" t="s">
        <v>433</v>
      </c>
      <c r="H77" s="40">
        <v>43798</v>
      </c>
      <c r="I77" s="10" t="s">
        <v>32</v>
      </c>
    </row>
    <row r="78" spans="1:9" x14ac:dyDescent="0.3">
      <c r="A78" s="8">
        <f>IF(B78&lt;&gt;"",ROWS($B$6:B78),"")</f>
        <v>73</v>
      </c>
      <c r="B78" s="1" t="s">
        <v>629</v>
      </c>
      <c r="C78" s="1" t="s">
        <v>630</v>
      </c>
      <c r="D78" s="1" t="s">
        <v>37</v>
      </c>
      <c r="E78" s="20">
        <v>76.7</v>
      </c>
      <c r="F78" s="9">
        <v>12</v>
      </c>
      <c r="G78" s="9" t="s">
        <v>433</v>
      </c>
      <c r="H78" s="40">
        <v>43777</v>
      </c>
      <c r="I78" s="10" t="s">
        <v>40</v>
      </c>
    </row>
    <row r="79" spans="1:9" x14ac:dyDescent="0.3">
      <c r="A79" s="8">
        <f>IF(B79&lt;&gt;"",ROWS($B$6:B79),"")</f>
        <v>74</v>
      </c>
      <c r="B79" s="1" t="s">
        <v>586</v>
      </c>
      <c r="C79" s="1" t="s">
        <v>587</v>
      </c>
      <c r="D79" s="1" t="s">
        <v>37</v>
      </c>
      <c r="E79" s="20">
        <v>57.2</v>
      </c>
      <c r="F79" s="9">
        <v>9</v>
      </c>
      <c r="G79" s="9" t="s">
        <v>433</v>
      </c>
      <c r="H79" s="40">
        <v>43714</v>
      </c>
      <c r="I79" s="10" t="s">
        <v>40</v>
      </c>
    </row>
    <row r="80" spans="1:9" x14ac:dyDescent="0.3">
      <c r="A80" s="8">
        <f>IF(B80&lt;&gt;"",ROWS($B$6:B80),"")</f>
        <v>75</v>
      </c>
      <c r="B80" s="1" t="s">
        <v>374</v>
      </c>
      <c r="C80" s="1" t="s">
        <v>374</v>
      </c>
      <c r="D80" s="1" t="s">
        <v>27</v>
      </c>
      <c r="E80" s="20">
        <v>51</v>
      </c>
      <c r="F80" s="9">
        <v>18</v>
      </c>
      <c r="G80" s="9" t="s">
        <v>433</v>
      </c>
      <c r="H80" s="40">
        <v>43756</v>
      </c>
      <c r="I80" s="10" t="s">
        <v>375</v>
      </c>
    </row>
    <row r="81" spans="1:9" x14ac:dyDescent="0.3">
      <c r="A81" s="8">
        <f>IF(B81&lt;&gt;"",ROWS($B$6:B81),"")</f>
        <v>76</v>
      </c>
      <c r="B81" s="1" t="s">
        <v>239</v>
      </c>
      <c r="C81" s="1" t="s">
        <v>240</v>
      </c>
      <c r="D81" s="1" t="s">
        <v>37</v>
      </c>
      <c r="E81" s="20">
        <v>48</v>
      </c>
      <c r="F81" s="9">
        <v>8</v>
      </c>
      <c r="G81" s="9" t="s">
        <v>433</v>
      </c>
      <c r="H81" s="40">
        <v>43847</v>
      </c>
      <c r="I81" s="10" t="s">
        <v>40</v>
      </c>
    </row>
    <row r="82" spans="1:9" x14ac:dyDescent="0.3">
      <c r="A82" s="8">
        <f>IF(B82&lt;&gt;"",ROWS($B$6:B82),"")</f>
        <v>77</v>
      </c>
      <c r="B82" s="1" t="s">
        <v>662</v>
      </c>
      <c r="C82" s="1" t="s">
        <v>663</v>
      </c>
      <c r="D82" s="1" t="s">
        <v>37</v>
      </c>
      <c r="E82" s="20">
        <v>36</v>
      </c>
      <c r="F82" s="9">
        <v>12</v>
      </c>
      <c r="G82" s="9">
        <v>1</v>
      </c>
      <c r="H82" s="40">
        <v>43532</v>
      </c>
      <c r="I82" s="10" t="s">
        <v>164</v>
      </c>
    </row>
    <row r="83" spans="1:9" x14ac:dyDescent="0.3">
      <c r="A83" s="8">
        <f>IF(B83&lt;&gt;"",ROWS($B$6:B83),"")</f>
        <v>78</v>
      </c>
      <c r="B83" s="1" t="s">
        <v>676</v>
      </c>
      <c r="C83" s="1" t="s">
        <v>677</v>
      </c>
      <c r="D83" s="1" t="s">
        <v>27</v>
      </c>
      <c r="E83" s="20">
        <v>22</v>
      </c>
      <c r="F83" s="9">
        <v>11</v>
      </c>
      <c r="G83" s="9">
        <v>1</v>
      </c>
      <c r="H83" s="40">
        <v>42790</v>
      </c>
      <c r="I83" s="10" t="s">
        <v>32</v>
      </c>
    </row>
    <row r="84" spans="1:9" x14ac:dyDescent="0.3">
      <c r="E84" s="18">
        <f>SUBTOTAL(109,Table3_Vasaris[Pajamos])</f>
        <v>2238100.3400000012</v>
      </c>
      <c r="F84" s="11">
        <f>SUBTOTAL(109,Table3_Vasaris[Žiūrovų skaičius])</f>
        <v>402125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6967-2F9E-4034-9482-E1B780F8CE5D}">
  <dimension ref="A1:I59"/>
  <sheetViews>
    <sheetView topLeftCell="A28" zoomScaleNormal="100" workbookViewId="0">
      <selection activeCell="B7" sqref="B7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15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57</v>
      </c>
      <c r="C6" s="1" t="s">
        <v>58</v>
      </c>
      <c r="D6" s="1" t="s">
        <v>37</v>
      </c>
      <c r="E6" s="20">
        <v>80203.23</v>
      </c>
      <c r="F6" s="9">
        <v>15564</v>
      </c>
      <c r="G6" s="9">
        <v>27</v>
      </c>
      <c r="H6" s="40">
        <v>43896</v>
      </c>
      <c r="I6" s="10" t="s">
        <v>38</v>
      </c>
    </row>
    <row r="7" spans="1:9" x14ac:dyDescent="0.3">
      <c r="A7" s="8">
        <f>IF(B7&lt;&gt;"",ROWS($B$6:B7),"")</f>
        <v>2</v>
      </c>
      <c r="B7" s="1" t="s">
        <v>71</v>
      </c>
      <c r="C7" s="1" t="s">
        <v>71</v>
      </c>
      <c r="D7" s="1" t="s">
        <v>27</v>
      </c>
      <c r="E7" s="20">
        <v>68208</v>
      </c>
      <c r="F7" s="9">
        <v>11039</v>
      </c>
      <c r="G7" s="9" t="s">
        <v>79</v>
      </c>
      <c r="H7" s="40">
        <v>43889</v>
      </c>
      <c r="I7" s="10" t="s">
        <v>72</v>
      </c>
    </row>
    <row r="8" spans="1:9" x14ac:dyDescent="0.3">
      <c r="A8" s="8">
        <f>IF(B8&lt;&gt;"",ROWS($B$6:B8),"")</f>
        <v>3</v>
      </c>
      <c r="B8" s="1" t="s">
        <v>134</v>
      </c>
      <c r="C8" s="1" t="s">
        <v>135</v>
      </c>
      <c r="D8" s="1" t="s">
        <v>37</v>
      </c>
      <c r="E8" s="20">
        <v>51149.33</v>
      </c>
      <c r="F8" s="9">
        <v>8507</v>
      </c>
      <c r="G8" s="9">
        <v>13</v>
      </c>
      <c r="H8" s="40">
        <v>43896</v>
      </c>
      <c r="I8" s="10" t="s">
        <v>190</v>
      </c>
    </row>
    <row r="9" spans="1:9" x14ac:dyDescent="0.3">
      <c r="A9" s="8">
        <f>IF(B9&lt;&gt;"",ROWS($B$6:B9),"")</f>
        <v>4</v>
      </c>
      <c r="B9" s="1" t="s">
        <v>30</v>
      </c>
      <c r="C9" s="1" t="s">
        <v>30</v>
      </c>
      <c r="D9" s="1" t="s">
        <v>27</v>
      </c>
      <c r="E9" s="20">
        <v>39213.19</v>
      </c>
      <c r="F9" s="9">
        <v>6831</v>
      </c>
      <c r="G9" s="9" t="s">
        <v>169</v>
      </c>
      <c r="H9" s="40">
        <v>43861</v>
      </c>
      <c r="I9" s="10" t="s">
        <v>32</v>
      </c>
    </row>
    <row r="10" spans="1:9" x14ac:dyDescent="0.3">
      <c r="A10" s="8">
        <f>IF(B10&lt;&gt;"",ROWS($B$6:B10),"")</f>
        <v>5</v>
      </c>
      <c r="B10" s="1" t="s">
        <v>124</v>
      </c>
      <c r="C10" s="1" t="s">
        <v>125</v>
      </c>
      <c r="D10" s="1" t="s">
        <v>37</v>
      </c>
      <c r="E10" s="20">
        <v>36095.870000000003</v>
      </c>
      <c r="F10" s="9">
        <v>5851</v>
      </c>
      <c r="G10" s="9" t="s">
        <v>126</v>
      </c>
      <c r="H10" s="40">
        <v>43889</v>
      </c>
      <c r="I10" s="10" t="s">
        <v>32</v>
      </c>
    </row>
    <row r="11" spans="1:9" x14ac:dyDescent="0.3">
      <c r="A11" s="8">
        <f>IF(B11&lt;&gt;"",ROWS($B$6:B11),"")</f>
        <v>6</v>
      </c>
      <c r="B11" s="1" t="s">
        <v>62</v>
      </c>
      <c r="C11" s="1" t="s">
        <v>63</v>
      </c>
      <c r="D11" s="1" t="s">
        <v>64</v>
      </c>
      <c r="E11" s="20">
        <v>25838.720000000001</v>
      </c>
      <c r="F11" s="9">
        <v>4375</v>
      </c>
      <c r="G11" s="9">
        <v>11</v>
      </c>
      <c r="H11" s="40">
        <v>43868</v>
      </c>
      <c r="I11" s="10" t="s">
        <v>65</v>
      </c>
    </row>
    <row r="12" spans="1:9" x14ac:dyDescent="0.3">
      <c r="A12" s="8">
        <f>IF(B12&lt;&gt;"",ROWS($B$6:B12),"")</f>
        <v>7</v>
      </c>
      <c r="B12" s="1" t="s">
        <v>49</v>
      </c>
      <c r="C12" s="1" t="s">
        <v>50</v>
      </c>
      <c r="D12" s="1" t="s">
        <v>37</v>
      </c>
      <c r="E12" s="20">
        <v>20375.09</v>
      </c>
      <c r="F12" s="9">
        <v>3276</v>
      </c>
      <c r="G12" s="9" t="s">
        <v>141</v>
      </c>
      <c r="H12" s="40">
        <v>43854</v>
      </c>
      <c r="I12" s="10" t="s">
        <v>32</v>
      </c>
    </row>
    <row r="13" spans="1:9" x14ac:dyDescent="0.3">
      <c r="A13" s="8">
        <f>IF(B13&lt;&gt;"",ROWS($B$6:B13),"")</f>
        <v>8</v>
      </c>
      <c r="B13" s="1" t="s">
        <v>234</v>
      </c>
      <c r="C13" s="1" t="s">
        <v>235</v>
      </c>
      <c r="D13" s="1" t="s">
        <v>236</v>
      </c>
      <c r="E13" s="20">
        <v>19685.7</v>
      </c>
      <c r="F13" s="9">
        <v>3219</v>
      </c>
      <c r="G13" s="9" t="s">
        <v>121</v>
      </c>
      <c r="H13" s="40">
        <v>43896</v>
      </c>
      <c r="I13" s="10" t="s">
        <v>32</v>
      </c>
    </row>
    <row r="14" spans="1:9" x14ac:dyDescent="0.3">
      <c r="A14" s="8">
        <f>IF(B14&lt;&gt;"",ROWS($B$6:B14),"")</f>
        <v>9</v>
      </c>
      <c r="B14" s="1" t="s">
        <v>100</v>
      </c>
      <c r="C14" s="1" t="s">
        <v>101</v>
      </c>
      <c r="D14" s="1" t="s">
        <v>70</v>
      </c>
      <c r="E14" s="20">
        <v>17703.560000000001</v>
      </c>
      <c r="F14" s="9">
        <v>3149</v>
      </c>
      <c r="G14" s="9">
        <v>10</v>
      </c>
      <c r="H14" s="40">
        <v>43882</v>
      </c>
      <c r="I14" s="10" t="s">
        <v>88</v>
      </c>
    </row>
    <row r="15" spans="1:9" x14ac:dyDescent="0.3">
      <c r="A15" s="8">
        <f>IF(B15&lt;&gt;"",ROWS($B$6:B15),"")</f>
        <v>10</v>
      </c>
      <c r="B15" s="1" t="s">
        <v>89</v>
      </c>
      <c r="C15" s="1" t="s">
        <v>90</v>
      </c>
      <c r="D15" s="1" t="s">
        <v>91</v>
      </c>
      <c r="E15" s="20">
        <v>17159</v>
      </c>
      <c r="F15" s="9">
        <v>3679</v>
      </c>
      <c r="G15" s="9" t="s">
        <v>92</v>
      </c>
      <c r="H15" s="40">
        <v>43882</v>
      </c>
      <c r="I15" s="10" t="s">
        <v>61</v>
      </c>
    </row>
    <row r="16" spans="1:9" x14ac:dyDescent="0.3">
      <c r="A16" s="8">
        <f>IF(B16&lt;&gt;"",ROWS($B$6:B16),"")</f>
        <v>11</v>
      </c>
      <c r="B16" s="1" t="s">
        <v>271</v>
      </c>
      <c r="C16" s="1" t="s">
        <v>272</v>
      </c>
      <c r="D16" s="1" t="s">
        <v>273</v>
      </c>
      <c r="E16" s="20">
        <v>12559.55</v>
      </c>
      <c r="F16" s="9">
        <v>2100</v>
      </c>
      <c r="G16" s="9">
        <v>6</v>
      </c>
      <c r="H16" s="40">
        <v>43896</v>
      </c>
      <c r="I16" s="10" t="s">
        <v>149</v>
      </c>
    </row>
    <row r="17" spans="1:9" x14ac:dyDescent="0.3">
      <c r="A17" s="8">
        <f>IF(B17&lt;&gt;"",ROWS($B$6:B17),"")</f>
        <v>12</v>
      </c>
      <c r="B17" s="1" t="s">
        <v>66</v>
      </c>
      <c r="C17" s="1" t="s">
        <v>67</v>
      </c>
      <c r="D17" s="1" t="s">
        <v>37</v>
      </c>
      <c r="E17" s="20">
        <v>11747.57</v>
      </c>
      <c r="F17" s="9">
        <v>1969</v>
      </c>
      <c r="G17" s="9" t="s">
        <v>79</v>
      </c>
      <c r="H17" s="40">
        <v>43875</v>
      </c>
      <c r="I17" s="10" t="s">
        <v>53</v>
      </c>
    </row>
    <row r="18" spans="1:9" x14ac:dyDescent="0.3">
      <c r="A18" s="8">
        <f>IF(B18&lt;&gt;"",ROWS($B$6:B18),"")</f>
        <v>13</v>
      </c>
      <c r="B18" s="1" t="s">
        <v>173</v>
      </c>
      <c r="C18" s="1" t="s">
        <v>174</v>
      </c>
      <c r="D18" s="1" t="s">
        <v>175</v>
      </c>
      <c r="E18" s="20">
        <v>9577.8999999999942</v>
      </c>
      <c r="F18" s="9">
        <v>1545</v>
      </c>
      <c r="G18" s="9" t="s">
        <v>79</v>
      </c>
      <c r="H18" s="40">
        <v>43882</v>
      </c>
      <c r="I18" s="10" t="s">
        <v>176</v>
      </c>
    </row>
    <row r="19" spans="1:9" x14ac:dyDescent="0.3">
      <c r="A19" s="8">
        <f>IF(B19&lt;&gt;"",ROWS($B$6:B19),"")</f>
        <v>14</v>
      </c>
      <c r="B19" s="1" t="s">
        <v>277</v>
      </c>
      <c r="C19" s="1" t="s">
        <v>277</v>
      </c>
      <c r="D19" s="1" t="s">
        <v>265</v>
      </c>
      <c r="E19" s="20">
        <v>9186.6200000000008</v>
      </c>
      <c r="F19" s="9">
        <v>1649</v>
      </c>
      <c r="G19" s="9">
        <v>13</v>
      </c>
      <c r="H19" s="40">
        <v>43889</v>
      </c>
      <c r="I19" s="10" t="s">
        <v>190</v>
      </c>
    </row>
    <row r="20" spans="1:9" x14ac:dyDescent="0.3">
      <c r="A20" s="8">
        <f>IF(B20&lt;&gt;"",ROWS($B$6:B20),"")</f>
        <v>15</v>
      </c>
      <c r="B20" s="1" t="s">
        <v>327</v>
      </c>
      <c r="C20" s="1" t="s">
        <v>328</v>
      </c>
      <c r="D20" s="1" t="s">
        <v>64</v>
      </c>
      <c r="E20" s="20">
        <v>7577</v>
      </c>
      <c r="F20" s="9">
        <v>1513</v>
      </c>
      <c r="G20" s="9">
        <v>15</v>
      </c>
      <c r="H20" s="40">
        <v>43896</v>
      </c>
      <c r="I20" s="10" t="s">
        <v>220</v>
      </c>
    </row>
    <row r="21" spans="1:9" x14ac:dyDescent="0.3">
      <c r="A21" s="8">
        <f>IF(B21&lt;&gt;"",ROWS($B$6:B21),"")</f>
        <v>16</v>
      </c>
      <c r="B21" s="1">
        <v>1917</v>
      </c>
      <c r="C21" s="1">
        <v>1917</v>
      </c>
      <c r="D21" s="1" t="s">
        <v>33</v>
      </c>
      <c r="E21" s="20">
        <v>7333.22</v>
      </c>
      <c r="F21" s="9">
        <v>1207</v>
      </c>
      <c r="G21" s="9" t="s">
        <v>296</v>
      </c>
      <c r="H21" s="40">
        <v>43840</v>
      </c>
      <c r="I21" s="10" t="s">
        <v>32</v>
      </c>
    </row>
    <row r="22" spans="1:9" x14ac:dyDescent="0.3">
      <c r="A22" s="8">
        <f>IF(B22&lt;&gt;"",ROWS($B$6:B22),"")</f>
        <v>17</v>
      </c>
      <c r="B22" s="1" t="s">
        <v>137</v>
      </c>
      <c r="C22" s="1" t="s">
        <v>137</v>
      </c>
      <c r="D22" s="1" t="s">
        <v>27</v>
      </c>
      <c r="E22" s="20">
        <v>5759.0400000000009</v>
      </c>
      <c r="F22" s="9">
        <v>1636</v>
      </c>
      <c r="G22" s="9" t="s">
        <v>268</v>
      </c>
      <c r="H22" s="40">
        <v>43875</v>
      </c>
      <c r="I22" s="10" t="s">
        <v>138</v>
      </c>
    </row>
    <row r="23" spans="1:9" x14ac:dyDescent="0.3">
      <c r="A23" s="8">
        <f>IF(B23&lt;&gt;"",ROWS($B$6:B23),"")</f>
        <v>18</v>
      </c>
      <c r="B23" s="1" t="s">
        <v>41</v>
      </c>
      <c r="C23" s="1" t="s">
        <v>42</v>
      </c>
      <c r="D23" s="1" t="s">
        <v>37</v>
      </c>
      <c r="E23" s="20">
        <v>5616.31</v>
      </c>
      <c r="F23" s="9">
        <v>1142</v>
      </c>
      <c r="G23" s="9">
        <v>7</v>
      </c>
      <c r="H23" s="40">
        <v>43840</v>
      </c>
      <c r="I23" s="10" t="s">
        <v>38</v>
      </c>
    </row>
    <row r="24" spans="1:9" x14ac:dyDescent="0.3">
      <c r="A24" s="8">
        <f>IF(B24&lt;&gt;"",ROWS($B$6:B24),"")</f>
        <v>19</v>
      </c>
      <c r="B24" s="1" t="s">
        <v>359</v>
      </c>
      <c r="C24" s="1" t="s">
        <v>360</v>
      </c>
      <c r="D24" s="1" t="s">
        <v>37</v>
      </c>
      <c r="E24" s="20">
        <v>4637</v>
      </c>
      <c r="F24" s="9">
        <v>973</v>
      </c>
      <c r="G24" s="9">
        <v>10</v>
      </c>
      <c r="H24" s="40">
        <v>43896</v>
      </c>
      <c r="I24" s="10" t="s">
        <v>76</v>
      </c>
    </row>
    <row r="25" spans="1:9" x14ac:dyDescent="0.3">
      <c r="A25" s="8">
        <f>IF(B25&lt;&gt;"",ROWS($B$6:B25),"")</f>
        <v>20</v>
      </c>
      <c r="B25" s="1" t="s">
        <v>109</v>
      </c>
      <c r="C25" s="1" t="s">
        <v>110</v>
      </c>
      <c r="D25" s="1" t="s">
        <v>82</v>
      </c>
      <c r="E25" s="20">
        <v>4194</v>
      </c>
      <c r="F25" s="9">
        <v>698</v>
      </c>
      <c r="G25" s="9" t="s">
        <v>212</v>
      </c>
      <c r="H25" s="40">
        <v>43875</v>
      </c>
      <c r="I25" s="10" t="s">
        <v>61</v>
      </c>
    </row>
    <row r="26" spans="1:9" x14ac:dyDescent="0.3">
      <c r="A26" s="8">
        <f>IF(B26&lt;&gt;"",ROWS($B$6:B26),"")</f>
        <v>21</v>
      </c>
      <c r="B26" s="1" t="s">
        <v>93</v>
      </c>
      <c r="C26" s="1" t="s">
        <v>94</v>
      </c>
      <c r="D26" s="1" t="s">
        <v>95</v>
      </c>
      <c r="E26" s="20">
        <v>3588.9799999999959</v>
      </c>
      <c r="F26" s="9">
        <v>805</v>
      </c>
      <c r="G26" s="9">
        <v>13</v>
      </c>
      <c r="H26" s="40">
        <v>43875</v>
      </c>
      <c r="I26" s="10" t="s">
        <v>76</v>
      </c>
    </row>
    <row r="27" spans="1:9" x14ac:dyDescent="0.3">
      <c r="A27" s="8">
        <f>IF(B27&lt;&gt;"",ROWS($B$6:B27),"")</f>
        <v>22</v>
      </c>
      <c r="B27" s="1" t="s">
        <v>410</v>
      </c>
      <c r="C27" s="1" t="s">
        <v>411</v>
      </c>
      <c r="D27" s="1" t="s">
        <v>82</v>
      </c>
      <c r="E27" s="20">
        <v>2992.1</v>
      </c>
      <c r="F27" s="9">
        <v>432</v>
      </c>
      <c r="G27" s="9">
        <v>5</v>
      </c>
      <c r="H27" s="40">
        <v>43903</v>
      </c>
      <c r="I27" s="10" t="s">
        <v>164</v>
      </c>
    </row>
    <row r="28" spans="1:9" x14ac:dyDescent="0.3">
      <c r="A28" s="8">
        <f>IF(B28&lt;&gt;"",ROWS($B$6:B28),"")</f>
        <v>23</v>
      </c>
      <c r="B28" s="1" t="s">
        <v>54</v>
      </c>
      <c r="C28" s="1" t="s">
        <v>55</v>
      </c>
      <c r="D28" s="1" t="s">
        <v>37</v>
      </c>
      <c r="E28" s="20">
        <v>2186.81</v>
      </c>
      <c r="F28" s="9">
        <v>416</v>
      </c>
      <c r="G28" s="9">
        <v>3</v>
      </c>
      <c r="H28" s="40">
        <v>43847</v>
      </c>
      <c r="I28" s="10" t="s">
        <v>190</v>
      </c>
    </row>
    <row r="29" spans="1:9" x14ac:dyDescent="0.3">
      <c r="A29" s="8">
        <f>IF(B29&lt;&gt;"",ROWS($B$6:B29),"")</f>
        <v>24</v>
      </c>
      <c r="B29" s="1" t="s">
        <v>83</v>
      </c>
      <c r="C29" s="1" t="s">
        <v>84</v>
      </c>
      <c r="D29" s="1" t="s">
        <v>37</v>
      </c>
      <c r="E29" s="20">
        <v>2024.15</v>
      </c>
      <c r="F29" s="9">
        <v>478</v>
      </c>
      <c r="G29" s="9" t="s">
        <v>212</v>
      </c>
      <c r="H29" s="40">
        <v>43854</v>
      </c>
      <c r="I29" s="10" t="s">
        <v>53</v>
      </c>
    </row>
    <row r="30" spans="1:9" x14ac:dyDescent="0.3">
      <c r="A30" s="8">
        <f>IF(B30&lt;&gt;"",ROWS($B$6:B30),"")</f>
        <v>25</v>
      </c>
      <c r="B30" s="1" t="s">
        <v>458</v>
      </c>
      <c r="C30" s="1" t="s">
        <v>459</v>
      </c>
      <c r="D30" s="1" t="s">
        <v>64</v>
      </c>
      <c r="E30" s="20">
        <v>1767.25</v>
      </c>
      <c r="F30" s="9">
        <v>482</v>
      </c>
      <c r="G30" s="9" t="s">
        <v>268</v>
      </c>
      <c r="H30" s="40">
        <v>43894</v>
      </c>
      <c r="I30" s="10" t="s">
        <v>340</v>
      </c>
    </row>
    <row r="31" spans="1:9" x14ac:dyDescent="0.3">
      <c r="A31" s="8">
        <f>IF(B31&lt;&gt;"",ROWS($B$6:B31),"")</f>
        <v>26</v>
      </c>
      <c r="B31" s="1" t="s">
        <v>460</v>
      </c>
      <c r="C31" s="1" t="s">
        <v>461</v>
      </c>
      <c r="D31" s="1" t="s">
        <v>64</v>
      </c>
      <c r="E31" s="20">
        <v>1634</v>
      </c>
      <c r="F31" s="9">
        <v>409</v>
      </c>
      <c r="G31" s="9" t="s">
        <v>111</v>
      </c>
      <c r="H31" s="40">
        <v>43896</v>
      </c>
      <c r="I31" s="10" t="s">
        <v>350</v>
      </c>
    </row>
    <row r="32" spans="1:9" x14ac:dyDescent="0.3">
      <c r="A32" s="8">
        <f>IF(B32&lt;&gt;"",ROWS($B$6:B32),"")</f>
        <v>27</v>
      </c>
      <c r="B32" s="1" t="s">
        <v>310</v>
      </c>
      <c r="C32" s="1" t="s">
        <v>311</v>
      </c>
      <c r="D32" s="1" t="s">
        <v>312</v>
      </c>
      <c r="E32" s="20">
        <v>1461</v>
      </c>
      <c r="F32" s="9">
        <v>297</v>
      </c>
      <c r="G32" s="9" t="s">
        <v>212</v>
      </c>
      <c r="H32" s="40">
        <v>43868</v>
      </c>
      <c r="I32" s="10" t="s">
        <v>687</v>
      </c>
    </row>
    <row r="33" spans="1:9" x14ac:dyDescent="0.3">
      <c r="A33" s="8">
        <f>IF(B33&lt;&gt;"",ROWS($B$6:B33),"")</f>
        <v>28</v>
      </c>
      <c r="B33" s="1" t="s">
        <v>380</v>
      </c>
      <c r="C33" s="1" t="s">
        <v>381</v>
      </c>
      <c r="D33" s="1" t="s">
        <v>382</v>
      </c>
      <c r="E33" s="20">
        <v>1410</v>
      </c>
      <c r="F33" s="9">
        <v>286</v>
      </c>
      <c r="G33" s="9">
        <v>13</v>
      </c>
      <c r="H33" s="40">
        <v>43889</v>
      </c>
      <c r="I33" s="10" t="s">
        <v>76</v>
      </c>
    </row>
    <row r="34" spans="1:9" x14ac:dyDescent="0.3">
      <c r="A34" s="8">
        <f>IF(B34&lt;&gt;"",ROWS($B$6:B34),"")</f>
        <v>29</v>
      </c>
      <c r="B34" s="1" t="s">
        <v>112</v>
      </c>
      <c r="C34" s="1" t="s">
        <v>113</v>
      </c>
      <c r="D34" s="1" t="s">
        <v>82</v>
      </c>
      <c r="E34" s="20">
        <v>1370</v>
      </c>
      <c r="F34" s="9">
        <v>84</v>
      </c>
      <c r="G34" s="9">
        <v>2</v>
      </c>
      <c r="H34" s="40">
        <v>43854</v>
      </c>
      <c r="I34" s="10" t="s">
        <v>61</v>
      </c>
    </row>
    <row r="35" spans="1:9" x14ac:dyDescent="0.3">
      <c r="A35" s="8">
        <f>IF(B35&lt;&gt;"",ROWS($B$6:B35),"")</f>
        <v>30</v>
      </c>
      <c r="B35" s="1" t="s">
        <v>51</v>
      </c>
      <c r="C35" s="1" t="s">
        <v>52</v>
      </c>
      <c r="D35" s="1" t="s">
        <v>37</v>
      </c>
      <c r="E35" s="20">
        <v>1365.65</v>
      </c>
      <c r="F35" s="9">
        <v>217</v>
      </c>
      <c r="G35" s="9" t="s">
        <v>282</v>
      </c>
      <c r="H35" s="40">
        <v>43847</v>
      </c>
      <c r="I35" s="10" t="s">
        <v>53</v>
      </c>
    </row>
    <row r="36" spans="1:9" x14ac:dyDescent="0.3">
      <c r="A36" s="8">
        <f>IF(B36&lt;&gt;"",ROWS($B$6:B36),"")</f>
        <v>31</v>
      </c>
      <c r="B36" s="1" t="s">
        <v>318</v>
      </c>
      <c r="C36" s="1" t="s">
        <v>319</v>
      </c>
      <c r="D36" s="1" t="s">
        <v>320</v>
      </c>
      <c r="E36" s="20">
        <v>1260</v>
      </c>
      <c r="F36" s="9">
        <v>334</v>
      </c>
      <c r="G36" s="9" t="s">
        <v>212</v>
      </c>
      <c r="H36" s="40">
        <v>43882</v>
      </c>
      <c r="I36" s="10" t="s">
        <v>61</v>
      </c>
    </row>
    <row r="37" spans="1:9" x14ac:dyDescent="0.3">
      <c r="A37" s="8">
        <f>IF(B37&lt;&gt;"",ROWS($B$6:B37),"")</f>
        <v>32</v>
      </c>
      <c r="B37" s="1" t="s">
        <v>294</v>
      </c>
      <c r="C37" s="1" t="s">
        <v>294</v>
      </c>
      <c r="D37" s="1" t="s">
        <v>295</v>
      </c>
      <c r="E37" s="20">
        <v>1178</v>
      </c>
      <c r="F37" s="9">
        <v>321</v>
      </c>
      <c r="G37" s="9" t="s">
        <v>141</v>
      </c>
      <c r="H37" s="40">
        <v>43888</v>
      </c>
      <c r="I37" s="10" t="s">
        <v>297</v>
      </c>
    </row>
    <row r="38" spans="1:9" x14ac:dyDescent="0.3">
      <c r="A38" s="8">
        <f>IF(B38&lt;&gt;"",ROWS($B$6:B38),"")</f>
        <v>33</v>
      </c>
      <c r="B38" s="1" t="s">
        <v>85</v>
      </c>
      <c r="C38" s="1" t="s">
        <v>86</v>
      </c>
      <c r="D38" s="1" t="s">
        <v>87</v>
      </c>
      <c r="E38" s="20">
        <v>1081.5999999999999</v>
      </c>
      <c r="F38" s="9">
        <v>178</v>
      </c>
      <c r="G38" s="9">
        <v>2</v>
      </c>
      <c r="H38" s="40">
        <v>43840</v>
      </c>
      <c r="I38" s="10" t="s">
        <v>88</v>
      </c>
    </row>
    <row r="39" spans="1:9" x14ac:dyDescent="0.3">
      <c r="A39" s="8">
        <f>IF(B39&lt;&gt;"",ROWS($B$6:B39),"")</f>
        <v>34</v>
      </c>
      <c r="B39" s="1" t="s">
        <v>365</v>
      </c>
      <c r="C39" s="1" t="s">
        <v>366</v>
      </c>
      <c r="D39" s="1" t="s">
        <v>367</v>
      </c>
      <c r="E39" s="20">
        <v>954.5</v>
      </c>
      <c r="F39" s="9">
        <v>193</v>
      </c>
      <c r="G39" s="9">
        <v>4</v>
      </c>
      <c r="H39" s="40">
        <v>43889</v>
      </c>
      <c r="I39" s="10" t="s">
        <v>687</v>
      </c>
    </row>
    <row r="40" spans="1:9" x14ac:dyDescent="0.3">
      <c r="A40" s="8">
        <f>IF(B40&lt;&gt;"",ROWS($B$6:B40),"")</f>
        <v>35</v>
      </c>
      <c r="B40" s="1" t="s">
        <v>35</v>
      </c>
      <c r="C40" s="1" t="s">
        <v>36</v>
      </c>
      <c r="D40" s="1" t="s">
        <v>37</v>
      </c>
      <c r="E40" s="20">
        <v>794.01</v>
      </c>
      <c r="F40" s="9">
        <v>166</v>
      </c>
      <c r="G40" s="9">
        <v>2</v>
      </c>
      <c r="H40" s="40">
        <v>43824</v>
      </c>
      <c r="I40" s="10" t="s">
        <v>38</v>
      </c>
    </row>
    <row r="41" spans="1:9" x14ac:dyDescent="0.3">
      <c r="A41" s="8">
        <f>IF(B41&lt;&gt;"",ROWS($B$6:B41),"")</f>
        <v>36</v>
      </c>
      <c r="B41" s="1" t="s">
        <v>217</v>
      </c>
      <c r="C41" s="1" t="s">
        <v>218</v>
      </c>
      <c r="D41" s="1" t="s">
        <v>219</v>
      </c>
      <c r="E41" s="20">
        <v>641</v>
      </c>
      <c r="F41" s="9">
        <v>134</v>
      </c>
      <c r="G41" s="9">
        <v>3</v>
      </c>
      <c r="H41" s="40">
        <v>43840</v>
      </c>
      <c r="I41" s="10" t="s">
        <v>220</v>
      </c>
    </row>
    <row r="42" spans="1:9" x14ac:dyDescent="0.3">
      <c r="A42" s="8">
        <f>IF(B42&lt;&gt;"",ROWS($B$6:B42),"")</f>
        <v>37</v>
      </c>
      <c r="B42" s="1" t="s">
        <v>213</v>
      </c>
      <c r="C42" s="1" t="s">
        <v>214</v>
      </c>
      <c r="D42" s="1" t="s">
        <v>64</v>
      </c>
      <c r="E42" s="20">
        <v>580</v>
      </c>
      <c r="F42" s="9">
        <v>98</v>
      </c>
      <c r="G42" s="9">
        <v>3</v>
      </c>
      <c r="H42" s="40">
        <v>43805</v>
      </c>
      <c r="I42" s="10" t="s">
        <v>76</v>
      </c>
    </row>
    <row r="43" spans="1:9" x14ac:dyDescent="0.3">
      <c r="A43" s="8">
        <f>IF(B43&lt;&gt;"",ROWS($B$6:B43),"")</f>
        <v>38</v>
      </c>
      <c r="B43" s="1" t="s">
        <v>502</v>
      </c>
      <c r="C43" s="1" t="s">
        <v>503</v>
      </c>
      <c r="D43" s="1" t="s">
        <v>504</v>
      </c>
      <c r="E43" s="20">
        <v>425</v>
      </c>
      <c r="F43" s="9">
        <v>85</v>
      </c>
      <c r="G43" s="9">
        <v>1</v>
      </c>
      <c r="H43" s="40">
        <v>43792</v>
      </c>
      <c r="I43" s="10" t="s">
        <v>480</v>
      </c>
    </row>
    <row r="44" spans="1:9" x14ac:dyDescent="0.3">
      <c r="A44" s="8">
        <f>IF(B44&lt;&gt;"",ROWS($B$6:B44),"")</f>
        <v>39</v>
      </c>
      <c r="B44" s="1" t="s">
        <v>399</v>
      </c>
      <c r="C44" s="1" t="s">
        <v>400</v>
      </c>
      <c r="D44" s="1" t="s">
        <v>401</v>
      </c>
      <c r="E44" s="20">
        <v>388.5</v>
      </c>
      <c r="F44" s="9">
        <v>100</v>
      </c>
      <c r="G44" s="9">
        <v>2</v>
      </c>
      <c r="H44" s="40">
        <v>43875</v>
      </c>
      <c r="I44" s="10" t="s">
        <v>687</v>
      </c>
    </row>
    <row r="45" spans="1:9" x14ac:dyDescent="0.3">
      <c r="A45" s="8">
        <f>IF(B45&lt;&gt;"",ROWS($B$6:B45),"")</f>
        <v>40</v>
      </c>
      <c r="B45" s="1" t="s">
        <v>313</v>
      </c>
      <c r="C45" s="1" t="s">
        <v>314</v>
      </c>
      <c r="D45" s="1" t="s">
        <v>315</v>
      </c>
      <c r="E45" s="20">
        <v>350</v>
      </c>
      <c r="F45" s="9">
        <v>69</v>
      </c>
      <c r="G45" s="9">
        <v>2</v>
      </c>
      <c r="H45" s="40">
        <v>43812</v>
      </c>
      <c r="I45" s="10" t="s">
        <v>228</v>
      </c>
    </row>
    <row r="46" spans="1:9" x14ac:dyDescent="0.3">
      <c r="A46" s="8">
        <f>IF(B46&lt;&gt;"",ROWS($B$6:B46),"")</f>
        <v>41</v>
      </c>
      <c r="B46" s="1" t="s">
        <v>428</v>
      </c>
      <c r="C46" s="1" t="s">
        <v>429</v>
      </c>
      <c r="D46" s="1" t="s">
        <v>430</v>
      </c>
      <c r="E46" s="20">
        <v>324</v>
      </c>
      <c r="F46" s="9">
        <v>64</v>
      </c>
      <c r="G46" s="9">
        <v>2</v>
      </c>
      <c r="H46" s="40">
        <v>43791</v>
      </c>
      <c r="I46" s="10" t="s">
        <v>687</v>
      </c>
    </row>
    <row r="47" spans="1:9" x14ac:dyDescent="0.3">
      <c r="A47" s="8">
        <f>IF(B47&lt;&gt;"",ROWS($B$6:B47),"")</f>
        <v>42</v>
      </c>
      <c r="B47" s="1" t="s">
        <v>523</v>
      </c>
      <c r="C47" s="1" t="s">
        <v>524</v>
      </c>
      <c r="D47" s="1" t="s">
        <v>64</v>
      </c>
      <c r="E47" s="20">
        <v>273</v>
      </c>
      <c r="F47" s="9">
        <v>123</v>
      </c>
      <c r="G47" s="9">
        <v>1</v>
      </c>
      <c r="H47" s="40">
        <v>42721</v>
      </c>
      <c r="I47" s="10" t="s">
        <v>480</v>
      </c>
    </row>
    <row r="48" spans="1:9" x14ac:dyDescent="0.3">
      <c r="A48" s="8">
        <f>IF(B48&lt;&gt;"",ROWS($B$6:B48),"")</f>
        <v>43</v>
      </c>
      <c r="B48" s="1" t="s">
        <v>103</v>
      </c>
      <c r="C48" s="1" t="s">
        <v>104</v>
      </c>
      <c r="D48" s="1" t="s">
        <v>37</v>
      </c>
      <c r="E48" s="20">
        <v>265.10000000000002</v>
      </c>
      <c r="F48" s="9">
        <v>51</v>
      </c>
      <c r="G48" s="9" t="s">
        <v>433</v>
      </c>
      <c r="H48" s="40">
        <v>43868</v>
      </c>
      <c r="I48" s="10" t="s">
        <v>40</v>
      </c>
    </row>
    <row r="49" spans="1:9" x14ac:dyDescent="0.3">
      <c r="A49" s="8">
        <f>IF(B49&lt;&gt;"",ROWS($B$6:B49),"")</f>
        <v>44</v>
      </c>
      <c r="B49" s="1" t="s">
        <v>129</v>
      </c>
      <c r="C49" s="1" t="s">
        <v>130</v>
      </c>
      <c r="D49" s="1" t="s">
        <v>131</v>
      </c>
      <c r="E49" s="20">
        <v>260.98</v>
      </c>
      <c r="F49" s="9">
        <v>56</v>
      </c>
      <c r="G49" s="9" t="s">
        <v>455</v>
      </c>
      <c r="H49" s="40">
        <v>43861</v>
      </c>
      <c r="I49" s="10" t="s">
        <v>32</v>
      </c>
    </row>
    <row r="50" spans="1:9" x14ac:dyDescent="0.3">
      <c r="A50" s="8">
        <f>IF(B50&lt;&gt;"",ROWS($B$6:B50),"")</f>
        <v>45</v>
      </c>
      <c r="B50" s="1" t="s">
        <v>585</v>
      </c>
      <c r="C50" s="1" t="s">
        <v>585</v>
      </c>
      <c r="D50" s="1" t="s">
        <v>27</v>
      </c>
      <c r="E50" s="20">
        <v>244</v>
      </c>
      <c r="F50" s="9">
        <v>61</v>
      </c>
      <c r="G50" s="9" t="s">
        <v>433</v>
      </c>
      <c r="H50" s="40">
        <v>43714</v>
      </c>
      <c r="I50" s="10" t="s">
        <v>32</v>
      </c>
    </row>
    <row r="51" spans="1:9" x14ac:dyDescent="0.3">
      <c r="A51" s="8">
        <f>IF(B51&lt;&gt;"",ROWS($B$6:B51),"")</f>
        <v>46</v>
      </c>
      <c r="B51" s="1" t="s">
        <v>26</v>
      </c>
      <c r="C51" s="1" t="s">
        <v>26</v>
      </c>
      <c r="D51" s="1" t="s">
        <v>27</v>
      </c>
      <c r="E51" s="20">
        <v>161.56999999994878</v>
      </c>
      <c r="F51" s="9">
        <v>27</v>
      </c>
      <c r="G51" s="9" t="s">
        <v>455</v>
      </c>
      <c r="H51" s="40">
        <v>43833</v>
      </c>
      <c r="I51" s="10" t="s">
        <v>29</v>
      </c>
    </row>
    <row r="52" spans="1:9" x14ac:dyDescent="0.3">
      <c r="A52" s="8">
        <f>IF(B52&lt;&gt;"",ROWS($B$6:B52),"")</f>
        <v>47</v>
      </c>
      <c r="B52" s="1" t="s">
        <v>357</v>
      </c>
      <c r="C52" s="1" t="s">
        <v>358</v>
      </c>
      <c r="D52" s="1" t="s">
        <v>64</v>
      </c>
      <c r="E52" s="20">
        <v>154</v>
      </c>
      <c r="F52" s="9">
        <v>28</v>
      </c>
      <c r="G52" s="9" t="s">
        <v>212</v>
      </c>
      <c r="H52" s="40">
        <v>43826</v>
      </c>
      <c r="I52" s="10" t="s">
        <v>686</v>
      </c>
    </row>
    <row r="53" spans="1:9" x14ac:dyDescent="0.3">
      <c r="A53" s="8">
        <f>IF(B53&lt;&gt;"",ROWS($B$6:B53),"")</f>
        <v>48</v>
      </c>
      <c r="B53" s="1" t="s">
        <v>247</v>
      </c>
      <c r="C53" s="1" t="s">
        <v>248</v>
      </c>
      <c r="D53" s="1" t="s">
        <v>37</v>
      </c>
      <c r="E53" s="20">
        <v>126.9</v>
      </c>
      <c r="F53" s="9">
        <v>25</v>
      </c>
      <c r="G53" s="9">
        <v>1</v>
      </c>
      <c r="H53" s="40">
        <v>43875</v>
      </c>
      <c r="I53" s="10" t="s">
        <v>88</v>
      </c>
    </row>
    <row r="54" spans="1:9" x14ac:dyDescent="0.3">
      <c r="A54" s="8">
        <f>IF(B54&lt;&gt;"",ROWS($B$6:B54),"")</f>
        <v>49</v>
      </c>
      <c r="B54" s="1" t="s">
        <v>210</v>
      </c>
      <c r="C54" s="1" t="s">
        <v>211</v>
      </c>
      <c r="D54" s="1" t="s">
        <v>37</v>
      </c>
      <c r="E54" s="20">
        <v>113.5</v>
      </c>
      <c r="F54" s="9">
        <v>19</v>
      </c>
      <c r="G54" s="9" t="s">
        <v>433</v>
      </c>
      <c r="H54" s="40">
        <v>43798</v>
      </c>
      <c r="I54" s="10" t="s">
        <v>32</v>
      </c>
    </row>
    <row r="55" spans="1:9" x14ac:dyDescent="0.3">
      <c r="A55" s="8">
        <f>IF(B55&lt;&gt;"",ROWS($B$6:B55),"")</f>
        <v>50</v>
      </c>
      <c r="B55" s="1" t="s">
        <v>572</v>
      </c>
      <c r="C55" s="1" t="s">
        <v>573</v>
      </c>
      <c r="D55" s="1" t="s">
        <v>574</v>
      </c>
      <c r="E55" s="20">
        <v>110</v>
      </c>
      <c r="F55" s="9">
        <v>57</v>
      </c>
      <c r="G55" s="9">
        <v>1</v>
      </c>
      <c r="H55" s="40">
        <v>43385</v>
      </c>
      <c r="I55" s="10" t="s">
        <v>32</v>
      </c>
    </row>
    <row r="56" spans="1:9" x14ac:dyDescent="0.3">
      <c r="A56" s="8">
        <f>IF(B56&lt;&gt;"",ROWS($B$6:B56),"")</f>
        <v>51</v>
      </c>
      <c r="B56" s="1" t="s">
        <v>560</v>
      </c>
      <c r="C56" s="1" t="s">
        <v>561</v>
      </c>
      <c r="D56" s="1" t="s">
        <v>37</v>
      </c>
      <c r="E56" s="20">
        <v>100.5</v>
      </c>
      <c r="F56" s="9">
        <v>19</v>
      </c>
      <c r="G56" s="9" t="s">
        <v>433</v>
      </c>
      <c r="H56" s="40">
        <v>43602</v>
      </c>
      <c r="I56" s="10" t="s">
        <v>687</v>
      </c>
    </row>
    <row r="57" spans="1:9" x14ac:dyDescent="0.3">
      <c r="A57" s="8">
        <f>IF(B57&lt;&gt;"",ROWS($B$6:B57),"")</f>
        <v>52</v>
      </c>
      <c r="B57" s="1" t="s">
        <v>303</v>
      </c>
      <c r="C57" s="1" t="s">
        <v>304</v>
      </c>
      <c r="D57" s="1" t="s">
        <v>305</v>
      </c>
      <c r="E57" s="20">
        <v>82</v>
      </c>
      <c r="F57" s="9">
        <v>21</v>
      </c>
      <c r="G57" s="9">
        <v>1</v>
      </c>
      <c r="H57" s="40">
        <v>43847</v>
      </c>
      <c r="I57" s="10" t="s">
        <v>293</v>
      </c>
    </row>
    <row r="58" spans="1:9" x14ac:dyDescent="0.3">
      <c r="A58" s="8">
        <f>IF(B58&lt;&gt;"",ROWS($B$6:B58),"")</f>
        <v>53</v>
      </c>
      <c r="B58" s="1" t="s">
        <v>390</v>
      </c>
      <c r="C58" s="1" t="s">
        <v>391</v>
      </c>
      <c r="D58" s="1" t="s">
        <v>64</v>
      </c>
      <c r="E58" s="20">
        <v>62.050000000000182</v>
      </c>
      <c r="F58" s="9">
        <v>16</v>
      </c>
      <c r="G58" s="9">
        <v>1</v>
      </c>
      <c r="H58" s="40">
        <v>43868</v>
      </c>
      <c r="I58" s="10" t="s">
        <v>76</v>
      </c>
    </row>
    <row r="59" spans="1:9" x14ac:dyDescent="0.3">
      <c r="E59" s="18">
        <f>SUBTOTAL(109,Table3_Vasaris5[Pajamos])</f>
        <v>483550.04999999981</v>
      </c>
      <c r="F59" s="11">
        <f>SUBTOTAL(109,Table3_Vasaris5[Žiūrovų skaičius])</f>
        <v>86073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4"/>
  <sheetViews>
    <sheetView topLeftCell="A106" workbookViewId="0">
      <selection activeCell="C110" sqref="C110"/>
    </sheetView>
  </sheetViews>
  <sheetFormatPr defaultRowHeight="14.4" x14ac:dyDescent="0.3"/>
  <cols>
    <col min="1" max="1" width="8.33203125" customWidth="1"/>
    <col min="2" max="3" width="45" customWidth="1"/>
    <col min="4" max="4" width="18" style="35" customWidth="1"/>
    <col min="5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16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378</v>
      </c>
      <c r="C6" s="1" t="s">
        <v>379</v>
      </c>
      <c r="D6" s="1" t="s">
        <v>226</v>
      </c>
      <c r="E6" s="20">
        <v>14836.949999999999</v>
      </c>
      <c r="F6" s="9">
        <v>1241</v>
      </c>
      <c r="G6" s="49" t="s">
        <v>433</v>
      </c>
      <c r="H6" s="40" t="s">
        <v>870</v>
      </c>
      <c r="I6" s="10" t="s">
        <v>231</v>
      </c>
    </row>
    <row r="7" spans="1:9" x14ac:dyDescent="0.3">
      <c r="A7" s="8">
        <f>IF(B7&lt;&gt;"",ROWS($B$6:B7),"")</f>
        <v>2</v>
      </c>
      <c r="B7" s="1" t="s">
        <v>49</v>
      </c>
      <c r="C7" s="1" t="s">
        <v>50</v>
      </c>
      <c r="D7" s="1" t="s">
        <v>37</v>
      </c>
      <c r="E7" s="20">
        <v>13805.998</v>
      </c>
      <c r="F7" s="9">
        <v>1123</v>
      </c>
      <c r="G7" s="49">
        <v>2</v>
      </c>
      <c r="H7" s="40">
        <v>43854</v>
      </c>
      <c r="I7" s="10" t="s">
        <v>32</v>
      </c>
    </row>
    <row r="8" spans="1:9" x14ac:dyDescent="0.3">
      <c r="A8" s="8">
        <f>IF(B8&lt;&gt;"",ROWS($B$6:B8),"")</f>
        <v>3</v>
      </c>
      <c r="B8" s="1" t="s">
        <v>407</v>
      </c>
      <c r="C8" s="1" t="s">
        <v>408</v>
      </c>
      <c r="D8" s="1" t="s">
        <v>409</v>
      </c>
      <c r="E8" s="20">
        <v>13019.84</v>
      </c>
      <c r="F8" s="9">
        <v>922</v>
      </c>
      <c r="G8" s="49">
        <v>1</v>
      </c>
      <c r="H8" s="40" t="s">
        <v>870</v>
      </c>
      <c r="I8" s="10" t="s">
        <v>231</v>
      </c>
    </row>
    <row r="9" spans="1:9" x14ac:dyDescent="0.3">
      <c r="A9" s="8">
        <f>IF(B9&lt;&gt;"",ROWS($B$6:B9),"")</f>
        <v>4</v>
      </c>
      <c r="B9" s="1" t="s">
        <v>689</v>
      </c>
      <c r="C9" s="1" t="s">
        <v>690</v>
      </c>
      <c r="D9" s="1" t="s">
        <v>691</v>
      </c>
      <c r="E9" s="20">
        <v>5471.36</v>
      </c>
      <c r="F9" s="9">
        <v>427</v>
      </c>
      <c r="G9" s="49">
        <v>1</v>
      </c>
      <c r="H9" s="40" t="s">
        <v>870</v>
      </c>
      <c r="I9" s="10" t="s">
        <v>231</v>
      </c>
    </row>
    <row r="10" spans="1:9" x14ac:dyDescent="0.3">
      <c r="A10" s="8">
        <f>IF(B10&lt;&gt;"",ROWS($B$6:B10),"")</f>
        <v>5</v>
      </c>
      <c r="B10" s="1" t="s">
        <v>210</v>
      </c>
      <c r="C10" s="1" t="s">
        <v>210</v>
      </c>
      <c r="D10" s="1" t="s">
        <v>37</v>
      </c>
      <c r="E10" s="20">
        <v>4732.2710000000006</v>
      </c>
      <c r="F10" s="9">
        <v>399</v>
      </c>
      <c r="G10" s="49">
        <v>3</v>
      </c>
      <c r="H10" s="40">
        <v>43798</v>
      </c>
      <c r="I10" s="10" t="s">
        <v>32</v>
      </c>
    </row>
    <row r="11" spans="1:9" x14ac:dyDescent="0.3">
      <c r="A11" s="8">
        <f>IF(B11&lt;&gt;"",ROWS($B$6:B11),"")</f>
        <v>6</v>
      </c>
      <c r="B11" s="1" t="s">
        <v>697</v>
      </c>
      <c r="C11" s="1" t="s">
        <v>599</v>
      </c>
      <c r="D11" s="1" t="s">
        <v>64</v>
      </c>
      <c r="E11" s="20">
        <v>3543.6400000000003</v>
      </c>
      <c r="F11" s="9">
        <v>257</v>
      </c>
      <c r="G11" s="49">
        <v>1</v>
      </c>
      <c r="H11" s="40" t="s">
        <v>870</v>
      </c>
      <c r="I11" s="10" t="s">
        <v>231</v>
      </c>
    </row>
    <row r="12" spans="1:9" x14ac:dyDescent="0.3">
      <c r="A12" s="8">
        <f>IF(B12&lt;&gt;"",ROWS($B$6:B12),"")</f>
        <v>7</v>
      </c>
      <c r="B12" s="1" t="s">
        <v>692</v>
      </c>
      <c r="C12" s="1" t="s">
        <v>693</v>
      </c>
      <c r="D12" s="1" t="s">
        <v>694</v>
      </c>
      <c r="E12" s="20">
        <v>3274.2159999999999</v>
      </c>
      <c r="F12" s="9">
        <v>279</v>
      </c>
      <c r="G12" s="49" t="s">
        <v>282</v>
      </c>
      <c r="H12" s="40">
        <v>42321</v>
      </c>
      <c r="I12" s="10" t="s">
        <v>32</v>
      </c>
    </row>
    <row r="13" spans="1:9" x14ac:dyDescent="0.3">
      <c r="A13" s="8">
        <f>IF(B13&lt;&gt;"",ROWS($B$6:B13),"")</f>
        <v>8</v>
      </c>
      <c r="B13" s="1" t="s">
        <v>695</v>
      </c>
      <c r="C13" s="1" t="s">
        <v>696</v>
      </c>
      <c r="D13" s="1" t="s">
        <v>37</v>
      </c>
      <c r="E13" s="20">
        <v>3094.83</v>
      </c>
      <c r="F13" s="9">
        <v>261</v>
      </c>
      <c r="G13" s="49">
        <v>2</v>
      </c>
      <c r="H13" s="40">
        <v>43679</v>
      </c>
      <c r="I13" s="10" t="s">
        <v>32</v>
      </c>
    </row>
    <row r="14" spans="1:9" x14ac:dyDescent="0.3">
      <c r="A14" s="8">
        <f>IF(B14&lt;&gt;"",ROWS($B$6:B14),"")</f>
        <v>9</v>
      </c>
      <c r="B14" s="1" t="s">
        <v>626</v>
      </c>
      <c r="C14" s="1" t="s">
        <v>627</v>
      </c>
      <c r="D14" s="1" t="s">
        <v>608</v>
      </c>
      <c r="E14" s="20">
        <v>2914.0699999999997</v>
      </c>
      <c r="F14" s="9">
        <v>199</v>
      </c>
      <c r="G14" s="49" t="s">
        <v>433</v>
      </c>
      <c r="H14" s="40">
        <v>42832</v>
      </c>
      <c r="I14" s="10" t="s">
        <v>231</v>
      </c>
    </row>
    <row r="15" spans="1:9" x14ac:dyDescent="0.3">
      <c r="A15" s="8">
        <f>IF(B15&lt;&gt;"",ROWS($B$6:B15),"")</f>
        <v>10</v>
      </c>
      <c r="B15" s="1" t="s">
        <v>26</v>
      </c>
      <c r="C15" s="1" t="s">
        <v>26</v>
      </c>
      <c r="D15" s="1" t="s">
        <v>27</v>
      </c>
      <c r="E15" s="20">
        <v>2707.73</v>
      </c>
      <c r="F15" s="9">
        <v>222</v>
      </c>
      <c r="G15" s="49" t="s">
        <v>455</v>
      </c>
      <c r="H15" s="40">
        <v>43833</v>
      </c>
      <c r="I15" s="10" t="s">
        <v>29</v>
      </c>
    </row>
    <row r="16" spans="1:9" x14ac:dyDescent="0.3">
      <c r="A16" s="8">
        <f>IF(B16&lt;&gt;"",ROWS($B$6:B16),"")</f>
        <v>11</v>
      </c>
      <c r="B16" s="1" t="s">
        <v>699</v>
      </c>
      <c r="C16" s="1" t="s">
        <v>699</v>
      </c>
      <c r="D16" s="1" t="s">
        <v>37</v>
      </c>
      <c r="E16" s="20">
        <v>2616</v>
      </c>
      <c r="F16" s="9">
        <v>228</v>
      </c>
      <c r="G16" s="49">
        <v>1</v>
      </c>
      <c r="H16" s="40">
        <v>41957</v>
      </c>
      <c r="I16" s="10" t="s">
        <v>32</v>
      </c>
    </row>
    <row r="17" spans="1:9" x14ac:dyDescent="0.3">
      <c r="A17" s="8">
        <f>IF(B17&lt;&gt;"",ROWS($B$6:B17),"")</f>
        <v>12</v>
      </c>
      <c r="B17" s="1" t="s">
        <v>700</v>
      </c>
      <c r="C17" s="1" t="s">
        <v>700</v>
      </c>
      <c r="D17" s="1" t="s">
        <v>27</v>
      </c>
      <c r="E17" s="20">
        <v>2496</v>
      </c>
      <c r="F17" s="9">
        <v>208</v>
      </c>
      <c r="G17" s="49" t="s">
        <v>433</v>
      </c>
      <c r="H17" s="40">
        <v>43035</v>
      </c>
      <c r="I17" s="10" t="s">
        <v>701</v>
      </c>
    </row>
    <row r="18" spans="1:9" x14ac:dyDescent="0.3">
      <c r="A18" s="8">
        <f>IF(B18&lt;&gt;"",ROWS($B$6:B18),"")</f>
        <v>13</v>
      </c>
      <c r="B18" s="1" t="s">
        <v>712</v>
      </c>
      <c r="C18" s="1" t="s">
        <v>713</v>
      </c>
      <c r="D18" s="1" t="s">
        <v>226</v>
      </c>
      <c r="E18" s="20">
        <v>2451.3200000000002</v>
      </c>
      <c r="F18" s="9">
        <v>175</v>
      </c>
      <c r="G18" s="49">
        <v>1</v>
      </c>
      <c r="H18" s="40">
        <v>42832</v>
      </c>
      <c r="I18" s="10" t="s">
        <v>231</v>
      </c>
    </row>
    <row r="19" spans="1:9" x14ac:dyDescent="0.3">
      <c r="A19" s="8">
        <f>IF(B19&lt;&gt;"",ROWS($B$6:B19),"")</f>
        <v>14</v>
      </c>
      <c r="B19" s="1" t="s">
        <v>702</v>
      </c>
      <c r="C19" s="1" t="s">
        <v>703</v>
      </c>
      <c r="D19" s="1" t="s">
        <v>37</v>
      </c>
      <c r="E19" s="20">
        <v>2386.5</v>
      </c>
      <c r="F19" s="9">
        <v>205</v>
      </c>
      <c r="G19" s="49">
        <v>2</v>
      </c>
      <c r="H19" s="40">
        <v>42713</v>
      </c>
      <c r="I19" s="10" t="s">
        <v>32</v>
      </c>
    </row>
    <row r="20" spans="1:9" x14ac:dyDescent="0.3">
      <c r="A20" s="8">
        <f>IF(B20&lt;&gt;"",ROWS($B$6:B20),"")</f>
        <v>15</v>
      </c>
      <c r="B20" s="1" t="s">
        <v>705</v>
      </c>
      <c r="C20" s="1" t="s">
        <v>706</v>
      </c>
      <c r="D20" s="1" t="s">
        <v>37</v>
      </c>
      <c r="E20" s="20">
        <v>2356.5</v>
      </c>
      <c r="F20" s="9">
        <v>196</v>
      </c>
      <c r="G20" s="49">
        <v>2</v>
      </c>
      <c r="H20" s="40">
        <v>43588</v>
      </c>
      <c r="I20" s="10" t="s">
        <v>32</v>
      </c>
    </row>
    <row r="21" spans="1:9" x14ac:dyDescent="0.3">
      <c r="A21" s="8">
        <f>IF(B21&lt;&gt;"",ROWS($B$6:B21),"")</f>
        <v>16</v>
      </c>
      <c r="B21" s="1" t="s">
        <v>722</v>
      </c>
      <c r="C21" s="1" t="s">
        <v>723</v>
      </c>
      <c r="D21" s="1" t="s">
        <v>724</v>
      </c>
      <c r="E21" s="20">
        <v>2308.46</v>
      </c>
      <c r="F21" s="9">
        <v>154</v>
      </c>
      <c r="G21" s="49">
        <v>1</v>
      </c>
      <c r="H21" s="40">
        <v>43070</v>
      </c>
      <c r="I21" s="10" t="s">
        <v>520</v>
      </c>
    </row>
    <row r="22" spans="1:9" x14ac:dyDescent="0.3">
      <c r="A22" s="8">
        <f>IF(B22&lt;&gt;"",ROWS($B$6:B22),"")</f>
        <v>17</v>
      </c>
      <c r="B22" s="1" t="s">
        <v>714</v>
      </c>
      <c r="C22" s="1">
        <v>1917</v>
      </c>
      <c r="D22" s="1" t="s">
        <v>33</v>
      </c>
      <c r="E22" s="20">
        <v>2069.8959999999997</v>
      </c>
      <c r="F22" s="9">
        <v>171</v>
      </c>
      <c r="G22" s="49">
        <v>3</v>
      </c>
      <c r="H22" s="40">
        <v>43840</v>
      </c>
      <c r="I22" s="10" t="s">
        <v>32</v>
      </c>
    </row>
    <row r="23" spans="1:9" x14ac:dyDescent="0.3">
      <c r="A23" s="8">
        <f>IF(B23&lt;&gt;"",ROWS($B$6:B23),"")</f>
        <v>18</v>
      </c>
      <c r="B23" s="1" t="s">
        <v>710</v>
      </c>
      <c r="C23" s="1" t="s">
        <v>711</v>
      </c>
      <c r="D23" s="1" t="s">
        <v>156</v>
      </c>
      <c r="E23" s="20">
        <v>2042.63</v>
      </c>
      <c r="F23" s="9">
        <v>193</v>
      </c>
      <c r="G23" s="49" t="s">
        <v>433</v>
      </c>
      <c r="H23" s="40" t="s">
        <v>870</v>
      </c>
      <c r="I23" s="10" t="s">
        <v>231</v>
      </c>
    </row>
    <row r="24" spans="1:9" x14ac:dyDescent="0.3">
      <c r="A24" s="8">
        <f>IF(B24&lt;&gt;"",ROWS($B$6:B24),"")</f>
        <v>19</v>
      </c>
      <c r="B24" s="1" t="s">
        <v>725</v>
      </c>
      <c r="C24" s="1" t="s">
        <v>726</v>
      </c>
      <c r="D24" s="1" t="s">
        <v>590</v>
      </c>
      <c r="E24" s="20">
        <v>1965.5500000000002</v>
      </c>
      <c r="F24" s="9">
        <v>154</v>
      </c>
      <c r="G24" s="49">
        <v>1</v>
      </c>
      <c r="H24" s="40">
        <v>43560</v>
      </c>
      <c r="I24" s="10" t="s">
        <v>231</v>
      </c>
    </row>
    <row r="25" spans="1:9" x14ac:dyDescent="0.3">
      <c r="A25" s="8">
        <f>IF(B25&lt;&gt;"",ROWS($B$6:B25),"")</f>
        <v>20</v>
      </c>
      <c r="B25" s="1" t="s">
        <v>720</v>
      </c>
      <c r="C25" s="1" t="s">
        <v>720</v>
      </c>
      <c r="D25" s="1" t="s">
        <v>27</v>
      </c>
      <c r="E25" s="20">
        <v>1954.72</v>
      </c>
      <c r="F25" s="9">
        <v>161</v>
      </c>
      <c r="G25" s="49" t="s">
        <v>433</v>
      </c>
      <c r="H25" s="40">
        <v>43140</v>
      </c>
      <c r="I25" s="10" t="s">
        <v>721</v>
      </c>
    </row>
    <row r="26" spans="1:9" x14ac:dyDescent="0.3">
      <c r="A26" s="8">
        <f>IF(B26&lt;&gt;"",ROWS($B$6:B26),"")</f>
        <v>21</v>
      </c>
      <c r="B26" s="1" t="s">
        <v>472</v>
      </c>
      <c r="C26" s="1" t="s">
        <v>473</v>
      </c>
      <c r="D26" s="1" t="s">
        <v>401</v>
      </c>
      <c r="E26" s="20">
        <v>1948.71</v>
      </c>
      <c r="F26" s="9">
        <v>136</v>
      </c>
      <c r="G26" s="49">
        <v>1</v>
      </c>
      <c r="H26" s="40">
        <v>43630</v>
      </c>
      <c r="I26" s="10" t="s">
        <v>76</v>
      </c>
    </row>
    <row r="27" spans="1:9" x14ac:dyDescent="0.3">
      <c r="A27" s="8">
        <f>IF(B27&lt;&gt;"",ROWS($B$6:B27),"")</f>
        <v>22</v>
      </c>
      <c r="B27" s="1" t="s">
        <v>483</v>
      </c>
      <c r="C27" s="1" t="s">
        <v>484</v>
      </c>
      <c r="D27" s="1" t="s">
        <v>320</v>
      </c>
      <c r="E27" s="20">
        <v>1866.67</v>
      </c>
      <c r="F27" s="9">
        <v>143</v>
      </c>
      <c r="G27" s="49">
        <v>1</v>
      </c>
      <c r="H27" s="40" t="s">
        <v>870</v>
      </c>
      <c r="I27" s="10" t="s">
        <v>231</v>
      </c>
    </row>
    <row r="28" spans="1:9" x14ac:dyDescent="0.3">
      <c r="A28" s="8">
        <f>IF(B28&lt;&gt;"",ROWS($B$6:B28),"")</f>
        <v>23</v>
      </c>
      <c r="B28" s="1" t="s">
        <v>735</v>
      </c>
      <c r="C28" s="1" t="s">
        <v>736</v>
      </c>
      <c r="D28" s="1" t="s">
        <v>737</v>
      </c>
      <c r="E28" s="20">
        <v>1843.77</v>
      </c>
      <c r="F28" s="9">
        <v>124</v>
      </c>
      <c r="G28" s="49">
        <v>1</v>
      </c>
      <c r="H28" s="40">
        <v>42601</v>
      </c>
      <c r="I28" s="10" t="s">
        <v>719</v>
      </c>
    </row>
    <row r="29" spans="1:9" x14ac:dyDescent="0.3">
      <c r="A29" s="8">
        <f>IF(B29&lt;&gt;"",ROWS($B$6:B29),"")</f>
        <v>24</v>
      </c>
      <c r="B29" s="1" t="s">
        <v>727</v>
      </c>
      <c r="C29" s="1" t="s">
        <v>727</v>
      </c>
      <c r="D29" s="1" t="s">
        <v>33</v>
      </c>
      <c r="E29" s="20">
        <v>1776</v>
      </c>
      <c r="F29" s="9">
        <v>150</v>
      </c>
      <c r="G29" s="49" t="s">
        <v>433</v>
      </c>
      <c r="H29" s="40">
        <v>43581</v>
      </c>
      <c r="I29" s="10" t="s">
        <v>640</v>
      </c>
    </row>
    <row r="30" spans="1:9" x14ac:dyDescent="0.3">
      <c r="A30" s="8">
        <f>IF(B30&lt;&gt;"",ROWS($B$6:B30),"")</f>
        <v>25</v>
      </c>
      <c r="B30" s="1" t="s">
        <v>731</v>
      </c>
      <c r="C30" s="1" t="s">
        <v>732</v>
      </c>
      <c r="D30" s="1" t="s">
        <v>37</v>
      </c>
      <c r="E30" s="20">
        <v>1764</v>
      </c>
      <c r="F30" s="9">
        <v>147</v>
      </c>
      <c r="G30" s="49" t="s">
        <v>433</v>
      </c>
      <c r="H30" s="40">
        <v>43476</v>
      </c>
      <c r="I30" s="10" t="s">
        <v>32</v>
      </c>
    </row>
    <row r="31" spans="1:9" x14ac:dyDescent="0.3">
      <c r="A31" s="8">
        <f>IF(B31&lt;&gt;"",ROWS($B$6:B31),"")</f>
        <v>26</v>
      </c>
      <c r="B31" s="1" t="s">
        <v>213</v>
      </c>
      <c r="C31" s="1" t="s">
        <v>214</v>
      </c>
      <c r="D31" s="1" t="s">
        <v>64</v>
      </c>
      <c r="E31" s="20">
        <v>1748.8</v>
      </c>
      <c r="F31" s="9">
        <v>199</v>
      </c>
      <c r="G31" s="49">
        <v>2</v>
      </c>
      <c r="H31" s="40">
        <v>43805</v>
      </c>
      <c r="I31" s="10" t="s">
        <v>76</v>
      </c>
    </row>
    <row r="32" spans="1:9" x14ac:dyDescent="0.3">
      <c r="A32" s="8">
        <f>IF(B32&lt;&gt;"",ROWS($B$6:B32),"")</f>
        <v>27</v>
      </c>
      <c r="B32" s="1" t="s">
        <v>505</v>
      </c>
      <c r="C32" s="1" t="s">
        <v>506</v>
      </c>
      <c r="D32" s="1" t="s">
        <v>64</v>
      </c>
      <c r="E32" s="20">
        <v>1724.84</v>
      </c>
      <c r="F32" s="9">
        <v>126</v>
      </c>
      <c r="G32" s="49">
        <v>1</v>
      </c>
      <c r="H32" s="40" t="s">
        <v>870</v>
      </c>
      <c r="I32" s="10" t="s">
        <v>231</v>
      </c>
    </row>
    <row r="33" spans="1:9" x14ac:dyDescent="0.3">
      <c r="A33" s="8">
        <f>IF(B33&lt;&gt;"",ROWS($B$6:B33),"")</f>
        <v>28</v>
      </c>
      <c r="B33" s="1" t="s">
        <v>728</v>
      </c>
      <c r="C33" s="1" t="s">
        <v>729</v>
      </c>
      <c r="D33" s="1" t="s">
        <v>730</v>
      </c>
      <c r="E33" s="20">
        <v>1686.83</v>
      </c>
      <c r="F33" s="9">
        <v>148</v>
      </c>
      <c r="G33" s="49" t="s">
        <v>433</v>
      </c>
      <c r="H33" s="40" t="s">
        <v>870</v>
      </c>
      <c r="I33" s="10" t="s">
        <v>231</v>
      </c>
    </row>
    <row r="34" spans="1:9" x14ac:dyDescent="0.3">
      <c r="A34" s="8">
        <f>IF(B34&lt;&gt;"",ROWS($B$6:B34),"")</f>
        <v>29</v>
      </c>
      <c r="B34" s="1" t="s">
        <v>747</v>
      </c>
      <c r="C34" s="1" t="s">
        <v>748</v>
      </c>
      <c r="D34" s="1" t="s">
        <v>749</v>
      </c>
      <c r="E34" s="20">
        <v>1513.99</v>
      </c>
      <c r="F34" s="9">
        <v>102</v>
      </c>
      <c r="G34" s="49">
        <v>1</v>
      </c>
      <c r="H34" s="40">
        <v>43518</v>
      </c>
      <c r="I34" s="10" t="s">
        <v>719</v>
      </c>
    </row>
    <row r="35" spans="1:9" x14ac:dyDescent="0.3">
      <c r="A35" s="8">
        <f>IF(B35&lt;&gt;"",ROWS($B$6:B35),"")</f>
        <v>30</v>
      </c>
      <c r="B35" s="1" t="s">
        <v>560</v>
      </c>
      <c r="C35" s="1" t="s">
        <v>561</v>
      </c>
      <c r="D35" s="1" t="s">
        <v>37</v>
      </c>
      <c r="E35" s="20">
        <v>1479.95</v>
      </c>
      <c r="F35" s="9">
        <v>121</v>
      </c>
      <c r="G35" s="49">
        <v>1</v>
      </c>
      <c r="H35" s="40">
        <v>43602</v>
      </c>
      <c r="I35" s="10" t="s">
        <v>719</v>
      </c>
    </row>
    <row r="36" spans="1:9" x14ac:dyDescent="0.3">
      <c r="A36" s="8">
        <f>IF(B36&lt;&gt;"",ROWS($B$6:B36),"")</f>
        <v>31</v>
      </c>
      <c r="B36" s="1" t="s">
        <v>740</v>
      </c>
      <c r="C36" s="1" t="s">
        <v>741</v>
      </c>
      <c r="D36" s="1" t="s">
        <v>742</v>
      </c>
      <c r="E36" s="20">
        <v>1459.92</v>
      </c>
      <c r="F36" s="9">
        <v>113</v>
      </c>
      <c r="G36" s="49">
        <v>1</v>
      </c>
      <c r="H36" s="40">
        <v>43560</v>
      </c>
      <c r="I36" s="10" t="s">
        <v>231</v>
      </c>
    </row>
    <row r="37" spans="1:9" x14ac:dyDescent="0.3">
      <c r="A37" s="8">
        <f>IF(B37&lt;&gt;"",ROWS($B$6:B37),"")</f>
        <v>32</v>
      </c>
      <c r="B37" s="1" t="s">
        <v>743</v>
      </c>
      <c r="C37" s="1" t="s">
        <v>744</v>
      </c>
      <c r="D37" s="1" t="s">
        <v>603</v>
      </c>
      <c r="E37" s="20">
        <v>1446.03</v>
      </c>
      <c r="F37" s="9">
        <v>109</v>
      </c>
      <c r="G37" s="49" t="s">
        <v>433</v>
      </c>
      <c r="H37" s="40">
        <v>42496</v>
      </c>
      <c r="I37" s="10" t="s">
        <v>32</v>
      </c>
    </row>
    <row r="38" spans="1:9" x14ac:dyDescent="0.3">
      <c r="A38" s="8">
        <f>IF(B38&lt;&gt;"",ROWS($B$6:B38),"")</f>
        <v>33</v>
      </c>
      <c r="B38" s="1" t="s">
        <v>715</v>
      </c>
      <c r="C38" s="1" t="s">
        <v>716</v>
      </c>
      <c r="D38" s="1" t="s">
        <v>590</v>
      </c>
      <c r="E38" s="20">
        <v>1443.98</v>
      </c>
      <c r="F38" s="9">
        <v>170</v>
      </c>
      <c r="G38" s="49">
        <v>1</v>
      </c>
      <c r="H38" s="40">
        <v>43560</v>
      </c>
      <c r="I38" s="10" t="s">
        <v>231</v>
      </c>
    </row>
    <row r="39" spans="1:9" x14ac:dyDescent="0.3">
      <c r="A39" s="8">
        <f>IF(B39&lt;&gt;"",ROWS($B$6:B39),"")</f>
        <v>34</v>
      </c>
      <c r="B39" s="1" t="s">
        <v>374</v>
      </c>
      <c r="C39" s="1" t="s">
        <v>374</v>
      </c>
      <c r="D39" s="1" t="s">
        <v>27</v>
      </c>
      <c r="E39" s="20">
        <v>1431.6</v>
      </c>
      <c r="F39" s="9">
        <v>127</v>
      </c>
      <c r="G39" s="49" t="s">
        <v>282</v>
      </c>
      <c r="H39" s="40">
        <v>43756</v>
      </c>
      <c r="I39" s="10" t="s">
        <v>375</v>
      </c>
    </row>
    <row r="40" spans="1:9" x14ac:dyDescent="0.3">
      <c r="A40" s="8">
        <f>IF(B40&lt;&gt;"",ROWS($B$6:B40),"")</f>
        <v>35</v>
      </c>
      <c r="B40" s="1" t="s">
        <v>738</v>
      </c>
      <c r="C40" s="1" t="s">
        <v>739</v>
      </c>
      <c r="D40" s="1" t="s">
        <v>650</v>
      </c>
      <c r="E40" s="20">
        <v>1368</v>
      </c>
      <c r="F40" s="9">
        <v>118</v>
      </c>
      <c r="G40" s="49">
        <v>1</v>
      </c>
      <c r="H40" s="40">
        <v>43210</v>
      </c>
      <c r="I40" s="10" t="s">
        <v>719</v>
      </c>
    </row>
    <row r="41" spans="1:9" x14ac:dyDescent="0.3">
      <c r="A41" s="8">
        <f>IF(B41&lt;&gt;"",ROWS($B$6:B41),"")</f>
        <v>36</v>
      </c>
      <c r="B41" s="1" t="s">
        <v>754</v>
      </c>
      <c r="C41" s="1" t="s">
        <v>755</v>
      </c>
      <c r="D41" s="1" t="s">
        <v>756</v>
      </c>
      <c r="E41" s="20">
        <v>1364.09</v>
      </c>
      <c r="F41" s="9">
        <v>92</v>
      </c>
      <c r="G41" s="49" t="s">
        <v>433</v>
      </c>
      <c r="H41" s="40">
        <v>42832</v>
      </c>
      <c r="I41" s="10" t="s">
        <v>231</v>
      </c>
    </row>
    <row r="42" spans="1:9" x14ac:dyDescent="0.3">
      <c r="A42" s="8">
        <f>IF(B42&lt;&gt;"",ROWS($B$6:B42),"")</f>
        <v>37</v>
      </c>
      <c r="B42" s="1" t="s">
        <v>745</v>
      </c>
      <c r="C42" s="1" t="s">
        <v>746</v>
      </c>
      <c r="D42" s="1" t="s">
        <v>406</v>
      </c>
      <c r="E42" s="20">
        <v>1362.06</v>
      </c>
      <c r="F42" s="9">
        <v>107</v>
      </c>
      <c r="G42" s="49" t="s">
        <v>433</v>
      </c>
      <c r="H42" s="40" t="s">
        <v>870</v>
      </c>
      <c r="I42" s="10" t="s">
        <v>231</v>
      </c>
    </row>
    <row r="43" spans="1:9" x14ac:dyDescent="0.3">
      <c r="A43" s="8">
        <f>IF(B43&lt;&gt;"",ROWS($B$6:B43),"")</f>
        <v>38</v>
      </c>
      <c r="B43" s="1" t="s">
        <v>762</v>
      </c>
      <c r="C43" s="1" t="s">
        <v>763</v>
      </c>
      <c r="D43" s="1" t="s">
        <v>764</v>
      </c>
      <c r="E43" s="20">
        <v>1154.23</v>
      </c>
      <c r="F43" s="9">
        <v>78</v>
      </c>
      <c r="G43" s="49">
        <v>1</v>
      </c>
      <c r="H43" s="40">
        <v>43434</v>
      </c>
      <c r="I43" s="10" t="s">
        <v>61</v>
      </c>
    </row>
    <row r="44" spans="1:9" x14ac:dyDescent="0.3">
      <c r="A44" s="8">
        <f>IF(B44&lt;&gt;"",ROWS($B$6:B44),"")</f>
        <v>39</v>
      </c>
      <c r="B44" s="1" t="s">
        <v>752</v>
      </c>
      <c r="C44" s="1" t="s">
        <v>753</v>
      </c>
      <c r="D44" s="1" t="s">
        <v>64</v>
      </c>
      <c r="E44" s="20">
        <v>1128</v>
      </c>
      <c r="F44" s="9">
        <v>97</v>
      </c>
      <c r="G44" s="49">
        <v>1</v>
      </c>
      <c r="H44" s="40">
        <v>43644</v>
      </c>
      <c r="I44" s="10" t="s">
        <v>640</v>
      </c>
    </row>
    <row r="45" spans="1:9" x14ac:dyDescent="0.3">
      <c r="A45" s="8">
        <f>IF(B45&lt;&gt;"",ROWS($B$6:B45),"")</f>
        <v>40</v>
      </c>
      <c r="B45" s="1" t="s">
        <v>750</v>
      </c>
      <c r="C45" s="1" t="s">
        <v>751</v>
      </c>
      <c r="D45" s="1" t="s">
        <v>37</v>
      </c>
      <c r="E45" s="20">
        <v>1104</v>
      </c>
      <c r="F45" s="9">
        <v>99</v>
      </c>
      <c r="G45" s="49">
        <v>1</v>
      </c>
      <c r="H45" s="40" t="s">
        <v>870</v>
      </c>
      <c r="I45" s="10" t="s">
        <v>231</v>
      </c>
    </row>
    <row r="46" spans="1:9" x14ac:dyDescent="0.3">
      <c r="A46" s="8">
        <f>IF(B46&lt;&gt;"",ROWS($B$6:B46),"")</f>
        <v>41</v>
      </c>
      <c r="B46" s="1" t="s">
        <v>648</v>
      </c>
      <c r="C46" s="1" t="s">
        <v>649</v>
      </c>
      <c r="D46" s="1" t="s">
        <v>650</v>
      </c>
      <c r="E46" s="20">
        <v>1069.95</v>
      </c>
      <c r="F46" s="9">
        <v>79</v>
      </c>
      <c r="G46" s="49">
        <v>3</v>
      </c>
      <c r="H46" s="40">
        <v>43784</v>
      </c>
      <c r="I46" s="10" t="s">
        <v>32</v>
      </c>
    </row>
    <row r="47" spans="1:9" x14ac:dyDescent="0.3">
      <c r="A47" s="8">
        <f>IF(B47&lt;&gt;"",ROWS($B$6:B47),"")</f>
        <v>42</v>
      </c>
      <c r="B47" s="1" t="s">
        <v>543</v>
      </c>
      <c r="C47" s="1" t="s">
        <v>544</v>
      </c>
      <c r="D47" s="1" t="s">
        <v>64</v>
      </c>
      <c r="E47" s="20">
        <v>1058.3</v>
      </c>
      <c r="F47" s="9">
        <v>78</v>
      </c>
      <c r="G47" s="49" t="s">
        <v>433</v>
      </c>
      <c r="H47" s="40" t="s">
        <v>870</v>
      </c>
      <c r="I47" s="10" t="s">
        <v>231</v>
      </c>
    </row>
    <row r="48" spans="1:9" x14ac:dyDescent="0.3">
      <c r="A48" s="8">
        <f>IF(B48&lt;&gt;"",ROWS($B$6:B48),"")</f>
        <v>43</v>
      </c>
      <c r="B48" s="1" t="s">
        <v>509</v>
      </c>
      <c r="C48" s="1" t="s">
        <v>510</v>
      </c>
      <c r="D48" s="1" t="s">
        <v>64</v>
      </c>
      <c r="E48" s="20">
        <v>995.28</v>
      </c>
      <c r="F48" s="9">
        <v>72</v>
      </c>
      <c r="G48" s="49">
        <v>1</v>
      </c>
      <c r="H48" s="40" t="s">
        <v>870</v>
      </c>
      <c r="I48" s="10" t="s">
        <v>231</v>
      </c>
    </row>
    <row r="49" spans="1:9" x14ac:dyDescent="0.3">
      <c r="A49" s="8">
        <f>IF(B49&lt;&gt;"",ROWS($B$6:B49),"")</f>
        <v>44</v>
      </c>
      <c r="B49" s="1" t="s">
        <v>641</v>
      </c>
      <c r="C49" s="1" t="s">
        <v>642</v>
      </c>
      <c r="D49" s="1" t="s">
        <v>82</v>
      </c>
      <c r="E49" s="20">
        <v>952.37</v>
      </c>
      <c r="F49" s="9">
        <v>65</v>
      </c>
      <c r="G49" s="49">
        <v>1</v>
      </c>
      <c r="H49" s="40">
        <v>43560</v>
      </c>
      <c r="I49" s="10" t="s">
        <v>231</v>
      </c>
    </row>
    <row r="50" spans="1:9" x14ac:dyDescent="0.3">
      <c r="A50" s="8">
        <f>IF(B50&lt;&gt;"",ROWS($B$6:B50),"")</f>
        <v>45</v>
      </c>
      <c r="B50" s="1" t="s">
        <v>781</v>
      </c>
      <c r="C50" s="1" t="s">
        <v>782</v>
      </c>
      <c r="D50" s="1" t="s">
        <v>548</v>
      </c>
      <c r="E50" s="20">
        <v>926.4</v>
      </c>
      <c r="F50" s="9">
        <v>63</v>
      </c>
      <c r="G50" s="49">
        <v>1</v>
      </c>
      <c r="H50" s="40">
        <v>42832</v>
      </c>
      <c r="I50" s="10" t="s">
        <v>231</v>
      </c>
    </row>
    <row r="51" spans="1:9" x14ac:dyDescent="0.3">
      <c r="A51" s="8">
        <f>IF(B51&lt;&gt;"",ROWS($B$6:B51),"")</f>
        <v>46</v>
      </c>
      <c r="B51" s="1" t="s">
        <v>765</v>
      </c>
      <c r="C51" s="1" t="s">
        <v>766</v>
      </c>
      <c r="D51" s="1" t="s">
        <v>767</v>
      </c>
      <c r="E51" s="20">
        <v>925.82600000000002</v>
      </c>
      <c r="F51" s="9">
        <v>77</v>
      </c>
      <c r="G51" s="49">
        <v>2</v>
      </c>
      <c r="H51" s="40" t="s">
        <v>870</v>
      </c>
      <c r="I51" s="10" t="s">
        <v>76</v>
      </c>
    </row>
    <row r="52" spans="1:9" x14ac:dyDescent="0.3">
      <c r="A52" s="8">
        <f>IF(B52&lt;&gt;"",ROWS($B$6:B52),"")</f>
        <v>47</v>
      </c>
      <c r="B52" s="1" t="s">
        <v>773</v>
      </c>
      <c r="C52" s="1" t="s">
        <v>774</v>
      </c>
      <c r="D52" s="1" t="s">
        <v>775</v>
      </c>
      <c r="E52" s="20">
        <v>921.36</v>
      </c>
      <c r="F52" s="9">
        <v>75</v>
      </c>
      <c r="G52" s="49">
        <v>1</v>
      </c>
      <c r="H52" s="40" t="s">
        <v>870</v>
      </c>
      <c r="I52" s="10" t="s">
        <v>231</v>
      </c>
    </row>
    <row r="53" spans="1:9" x14ac:dyDescent="0.3">
      <c r="A53" s="8">
        <f>IF(B53&lt;&gt;"",ROWS($B$6:B53),"")</f>
        <v>48</v>
      </c>
      <c r="B53" s="1" t="s">
        <v>757</v>
      </c>
      <c r="C53" s="1" t="s">
        <v>758</v>
      </c>
      <c r="D53" s="1" t="s">
        <v>759</v>
      </c>
      <c r="E53" s="20">
        <v>912</v>
      </c>
      <c r="F53" s="9">
        <v>87</v>
      </c>
      <c r="G53" s="49">
        <v>1</v>
      </c>
      <c r="H53" s="40">
        <v>41173</v>
      </c>
      <c r="I53" s="10" t="s">
        <v>760</v>
      </c>
    </row>
    <row r="54" spans="1:9" x14ac:dyDescent="0.3">
      <c r="A54" s="8">
        <f>IF(B54&lt;&gt;"",ROWS($B$6:B54),"")</f>
        <v>49</v>
      </c>
      <c r="B54" s="1" t="s">
        <v>778</v>
      </c>
      <c r="C54" s="1" t="s">
        <v>778</v>
      </c>
      <c r="D54" s="1" t="s">
        <v>406</v>
      </c>
      <c r="E54" s="20">
        <v>899.41</v>
      </c>
      <c r="F54" s="9">
        <v>67</v>
      </c>
      <c r="G54" s="49">
        <v>1</v>
      </c>
      <c r="H54" s="40" t="s">
        <v>870</v>
      </c>
      <c r="I54" s="10" t="s">
        <v>231</v>
      </c>
    </row>
    <row r="55" spans="1:9" x14ac:dyDescent="0.3">
      <c r="A55" s="8">
        <f>IF(B55&lt;&gt;"",ROWS($B$6:B55),"")</f>
        <v>50</v>
      </c>
      <c r="B55" s="1" t="s">
        <v>770</v>
      </c>
      <c r="C55" s="1" t="s">
        <v>771</v>
      </c>
      <c r="D55" s="1" t="s">
        <v>772</v>
      </c>
      <c r="E55" s="20">
        <v>895.36</v>
      </c>
      <c r="F55" s="9">
        <v>76</v>
      </c>
      <c r="G55" s="49">
        <v>1</v>
      </c>
      <c r="H55" s="40">
        <v>43336</v>
      </c>
      <c r="I55" s="10" t="s">
        <v>719</v>
      </c>
    </row>
    <row r="56" spans="1:9" x14ac:dyDescent="0.3">
      <c r="A56" s="8">
        <f>IF(B56&lt;&gt;"",ROWS($B$6:B56),"")</f>
        <v>51</v>
      </c>
      <c r="B56" s="1" t="s">
        <v>776</v>
      </c>
      <c r="C56" s="1" t="s">
        <v>777</v>
      </c>
      <c r="D56" s="1" t="s">
        <v>37</v>
      </c>
      <c r="E56" s="20">
        <v>888.75</v>
      </c>
      <c r="F56" s="9">
        <v>73</v>
      </c>
      <c r="G56" s="49">
        <v>1</v>
      </c>
      <c r="H56" s="40">
        <v>43700</v>
      </c>
      <c r="I56" s="10" t="s">
        <v>149</v>
      </c>
    </row>
    <row r="57" spans="1:9" x14ac:dyDescent="0.3">
      <c r="A57" s="8">
        <f>IF(B57&lt;&gt;"",ROWS($B$6:B57),"")</f>
        <v>52</v>
      </c>
      <c r="B57" s="1" t="s">
        <v>678</v>
      </c>
      <c r="C57" s="1" t="s">
        <v>679</v>
      </c>
      <c r="D57" s="1" t="s">
        <v>548</v>
      </c>
      <c r="E57" s="20">
        <v>885.41</v>
      </c>
      <c r="F57" s="9">
        <v>67</v>
      </c>
      <c r="G57" s="49" t="s">
        <v>433</v>
      </c>
      <c r="H57" s="40" t="s">
        <v>870</v>
      </c>
      <c r="I57" s="10" t="s">
        <v>231</v>
      </c>
    </row>
    <row r="58" spans="1:9" x14ac:dyDescent="0.3">
      <c r="A58" s="8">
        <f>IF(B58&lt;&gt;"",ROWS($B$6:B58),"")</f>
        <v>53</v>
      </c>
      <c r="B58" s="1" t="s">
        <v>787</v>
      </c>
      <c r="C58" s="1" t="s">
        <v>788</v>
      </c>
      <c r="D58" s="1" t="s">
        <v>442</v>
      </c>
      <c r="E58" s="20">
        <v>879</v>
      </c>
      <c r="F58" s="9">
        <v>59</v>
      </c>
      <c r="G58" s="49" t="s">
        <v>433</v>
      </c>
      <c r="H58" s="40">
        <v>43546</v>
      </c>
      <c r="I58" s="10" t="s">
        <v>32</v>
      </c>
    </row>
    <row r="59" spans="1:9" x14ac:dyDescent="0.3">
      <c r="A59" s="8">
        <f>IF(B59&lt;&gt;"",ROWS($B$6:B59),"")</f>
        <v>54</v>
      </c>
      <c r="B59" s="1" t="s">
        <v>761</v>
      </c>
      <c r="C59" s="1" t="s">
        <v>400</v>
      </c>
      <c r="D59" s="1" t="s">
        <v>401</v>
      </c>
      <c r="E59" s="20">
        <v>877.39</v>
      </c>
      <c r="F59" s="9">
        <v>79</v>
      </c>
      <c r="G59" s="49">
        <v>1</v>
      </c>
      <c r="H59" s="40">
        <v>43875</v>
      </c>
      <c r="I59" s="10" t="s">
        <v>719</v>
      </c>
    </row>
    <row r="60" spans="1:9" x14ac:dyDescent="0.3">
      <c r="A60" s="8">
        <f>IF(B60&lt;&gt;"",ROWS($B$6:B60),"")</f>
        <v>55</v>
      </c>
      <c r="B60" s="1" t="s">
        <v>595</v>
      </c>
      <c r="C60" s="1" t="s">
        <v>596</v>
      </c>
      <c r="D60" s="1" t="s">
        <v>597</v>
      </c>
      <c r="E60" s="20">
        <v>827.42</v>
      </c>
      <c r="F60" s="9">
        <v>115</v>
      </c>
      <c r="G60" s="49">
        <v>1</v>
      </c>
      <c r="H60" s="40" t="s">
        <v>870</v>
      </c>
      <c r="I60" s="10" t="s">
        <v>231</v>
      </c>
    </row>
    <row r="61" spans="1:9" x14ac:dyDescent="0.3">
      <c r="A61" s="8">
        <f>IF(B61&lt;&gt;"",ROWS($B$6:B61),"")</f>
        <v>56</v>
      </c>
      <c r="B61" s="1" t="s">
        <v>271</v>
      </c>
      <c r="C61" s="1" t="s">
        <v>272</v>
      </c>
      <c r="D61" s="1" t="s">
        <v>37</v>
      </c>
      <c r="E61" s="20">
        <v>819.75</v>
      </c>
      <c r="F61" s="9">
        <v>64</v>
      </c>
      <c r="G61" s="49">
        <v>1</v>
      </c>
      <c r="H61" s="40">
        <v>43898</v>
      </c>
      <c r="I61" s="10" t="s">
        <v>149</v>
      </c>
    </row>
    <row r="62" spans="1:9" x14ac:dyDescent="0.3">
      <c r="A62" s="8">
        <f>IF(B62&lt;&gt;"",ROWS($B$6:B62),"")</f>
        <v>57</v>
      </c>
      <c r="B62" s="1" t="s">
        <v>783</v>
      </c>
      <c r="C62" s="1" t="s">
        <v>783</v>
      </c>
      <c r="D62" s="1" t="s">
        <v>37</v>
      </c>
      <c r="E62" s="20">
        <v>811.42</v>
      </c>
      <c r="F62" s="9">
        <v>62</v>
      </c>
      <c r="G62" s="49">
        <v>1</v>
      </c>
      <c r="H62" s="40" t="s">
        <v>870</v>
      </c>
      <c r="I62" s="10" t="s">
        <v>640</v>
      </c>
    </row>
    <row r="63" spans="1:9" x14ac:dyDescent="0.3">
      <c r="A63" s="8">
        <f>IF(B63&lt;&gt;"",ROWS($B$6:B63),"")</f>
        <v>58</v>
      </c>
      <c r="B63" s="1" t="s">
        <v>768</v>
      </c>
      <c r="C63" s="1" t="s">
        <v>769</v>
      </c>
      <c r="D63" s="1" t="s">
        <v>37</v>
      </c>
      <c r="E63" s="20">
        <v>807.43</v>
      </c>
      <c r="F63" s="9">
        <v>77</v>
      </c>
      <c r="G63" s="49" t="s">
        <v>433</v>
      </c>
      <c r="H63" s="40">
        <v>43553</v>
      </c>
      <c r="I63" s="10" t="s">
        <v>164</v>
      </c>
    </row>
    <row r="64" spans="1:9" x14ac:dyDescent="0.3">
      <c r="A64" s="8">
        <f>IF(B64&lt;&gt;"",ROWS($B$6:B64),"")</f>
        <v>59</v>
      </c>
      <c r="B64" s="1" t="s">
        <v>784</v>
      </c>
      <c r="C64" s="1" t="s">
        <v>785</v>
      </c>
      <c r="D64" s="1" t="s">
        <v>786</v>
      </c>
      <c r="E64" s="20">
        <v>763</v>
      </c>
      <c r="F64" s="9">
        <v>61</v>
      </c>
      <c r="G64" s="49">
        <v>1</v>
      </c>
      <c r="H64" s="40">
        <v>43595</v>
      </c>
      <c r="I64" s="10" t="s">
        <v>149</v>
      </c>
    </row>
    <row r="65" spans="1:9" x14ac:dyDescent="0.3">
      <c r="A65" s="8">
        <f>IF(B65&lt;&gt;"",ROWS($B$6:B65),"")</f>
        <v>60</v>
      </c>
      <c r="B65" s="1" t="s">
        <v>779</v>
      </c>
      <c r="C65" s="1" t="s">
        <v>780</v>
      </c>
      <c r="D65" s="1" t="s">
        <v>37</v>
      </c>
      <c r="E65" s="20">
        <v>708</v>
      </c>
      <c r="F65" s="9">
        <v>63</v>
      </c>
      <c r="G65" s="49">
        <v>1</v>
      </c>
      <c r="H65" s="40">
        <v>42125</v>
      </c>
      <c r="I65" s="10" t="s">
        <v>32</v>
      </c>
    </row>
    <row r="66" spans="1:9" x14ac:dyDescent="0.3">
      <c r="A66" s="8">
        <f>IF(B66&lt;&gt;"",ROWS($B$6:B66),"")</f>
        <v>61</v>
      </c>
      <c r="B66" s="1" t="s">
        <v>535</v>
      </c>
      <c r="C66" s="1" t="s">
        <v>536</v>
      </c>
      <c r="D66" s="1" t="s">
        <v>537</v>
      </c>
      <c r="E66" s="20">
        <v>707.54</v>
      </c>
      <c r="F66" s="9">
        <v>66</v>
      </c>
      <c r="G66" s="49">
        <v>1</v>
      </c>
      <c r="H66" s="40" t="s">
        <v>870</v>
      </c>
      <c r="I66" s="10" t="s">
        <v>231</v>
      </c>
    </row>
    <row r="67" spans="1:9" x14ac:dyDescent="0.3">
      <c r="A67" s="8">
        <f>IF(B67&lt;&gt;"",ROWS($B$6:B67),"")</f>
        <v>62</v>
      </c>
      <c r="B67" s="1" t="s">
        <v>485</v>
      </c>
      <c r="C67" s="1" t="s">
        <v>486</v>
      </c>
      <c r="D67" s="1" t="s">
        <v>487</v>
      </c>
      <c r="E67" s="20">
        <v>667.5</v>
      </c>
      <c r="F67" s="9">
        <v>78</v>
      </c>
      <c r="G67" s="49" t="s">
        <v>433</v>
      </c>
      <c r="H67" s="40" t="s">
        <v>870</v>
      </c>
      <c r="I67" s="10" t="s">
        <v>76</v>
      </c>
    </row>
    <row r="68" spans="1:9" x14ac:dyDescent="0.3">
      <c r="A68" s="8">
        <f>IF(B68&lt;&gt;"",ROWS($B$6:B68),"")</f>
        <v>63</v>
      </c>
      <c r="B68" s="1" t="s">
        <v>792</v>
      </c>
      <c r="C68" s="1" t="s">
        <v>793</v>
      </c>
      <c r="D68" s="1" t="s">
        <v>794</v>
      </c>
      <c r="E68" s="20">
        <v>608.6</v>
      </c>
      <c r="F68" s="9">
        <v>55</v>
      </c>
      <c r="G68" s="49">
        <v>1</v>
      </c>
      <c r="H68" s="40">
        <v>43560</v>
      </c>
      <c r="I68" s="10" t="s">
        <v>231</v>
      </c>
    </row>
    <row r="69" spans="1:9" x14ac:dyDescent="0.3">
      <c r="A69" s="8">
        <f>IF(B69&lt;&gt;"",ROWS($B$6:B69),"")</f>
        <v>64</v>
      </c>
      <c r="B69" s="1" t="s">
        <v>795</v>
      </c>
      <c r="C69" s="1" t="s">
        <v>796</v>
      </c>
      <c r="D69" s="1" t="s">
        <v>64</v>
      </c>
      <c r="E69" s="20">
        <v>600</v>
      </c>
      <c r="F69" s="9">
        <v>53</v>
      </c>
      <c r="G69" s="49">
        <v>1</v>
      </c>
      <c r="H69" s="40">
        <v>43714</v>
      </c>
      <c r="I69" s="10" t="s">
        <v>220</v>
      </c>
    </row>
    <row r="70" spans="1:9" x14ac:dyDescent="0.3">
      <c r="A70" s="8">
        <f>IF(B70&lt;&gt;"",ROWS($B$6:B70),"")</f>
        <v>65</v>
      </c>
      <c r="B70" s="1" t="s">
        <v>93</v>
      </c>
      <c r="C70" s="1" t="s">
        <v>94</v>
      </c>
      <c r="D70" s="1" t="s">
        <v>95</v>
      </c>
      <c r="E70" s="20">
        <v>592.9</v>
      </c>
      <c r="F70" s="9">
        <v>126</v>
      </c>
      <c r="G70" s="49">
        <v>4</v>
      </c>
      <c r="H70" s="40">
        <v>43875</v>
      </c>
      <c r="I70" s="10" t="s">
        <v>76</v>
      </c>
    </row>
    <row r="71" spans="1:9" x14ac:dyDescent="0.3">
      <c r="A71" s="8">
        <f>IF(B71&lt;&gt;"",ROWS($B$6:B71),"")</f>
        <v>66</v>
      </c>
      <c r="B71" s="1" t="s">
        <v>802</v>
      </c>
      <c r="C71" s="1" t="s">
        <v>803</v>
      </c>
      <c r="D71" s="1" t="s">
        <v>64</v>
      </c>
      <c r="E71" s="20">
        <v>587.58000000000004</v>
      </c>
      <c r="F71" s="9">
        <v>42</v>
      </c>
      <c r="G71" s="49">
        <v>1</v>
      </c>
      <c r="H71" s="40">
        <v>43056</v>
      </c>
      <c r="I71" s="10" t="s">
        <v>719</v>
      </c>
    </row>
    <row r="72" spans="1:9" x14ac:dyDescent="0.3">
      <c r="A72" s="8">
        <f>IF(B72&lt;&gt;"",ROWS($B$6:B72),"")</f>
        <v>67</v>
      </c>
      <c r="B72" s="1" t="s">
        <v>797</v>
      </c>
      <c r="C72" s="1" t="s">
        <v>798</v>
      </c>
      <c r="D72" s="1" t="s">
        <v>37</v>
      </c>
      <c r="E72" s="20">
        <v>586.58000000000004</v>
      </c>
      <c r="F72" s="9">
        <v>52</v>
      </c>
      <c r="G72" s="49" t="s">
        <v>433</v>
      </c>
      <c r="H72" s="40">
        <v>43560</v>
      </c>
      <c r="I72" s="10" t="s">
        <v>231</v>
      </c>
    </row>
    <row r="73" spans="1:9" x14ac:dyDescent="0.3">
      <c r="A73" s="8">
        <f>IF(B73&lt;&gt;"",ROWS($B$6:B73),"")</f>
        <v>68</v>
      </c>
      <c r="B73" s="1" t="s">
        <v>804</v>
      </c>
      <c r="C73" s="1" t="s">
        <v>805</v>
      </c>
      <c r="D73" s="1" t="s">
        <v>184</v>
      </c>
      <c r="E73" s="20">
        <v>545.61</v>
      </c>
      <c r="F73" s="9">
        <v>40</v>
      </c>
      <c r="G73" s="49">
        <v>1</v>
      </c>
      <c r="H73" s="40">
        <v>43483</v>
      </c>
      <c r="I73" s="10" t="s">
        <v>76</v>
      </c>
    </row>
    <row r="74" spans="1:9" x14ac:dyDescent="0.3">
      <c r="A74" s="8">
        <f>IF(B74&lt;&gt;"",ROWS($B$6:B74),"")</f>
        <v>69</v>
      </c>
      <c r="B74" s="1" t="s">
        <v>799</v>
      </c>
      <c r="C74" s="1" t="s">
        <v>800</v>
      </c>
      <c r="D74" s="1" t="s">
        <v>801</v>
      </c>
      <c r="E74" s="20">
        <v>518.63</v>
      </c>
      <c r="F74" s="9">
        <v>52</v>
      </c>
      <c r="G74" s="49" t="s">
        <v>433</v>
      </c>
      <c r="H74" s="40">
        <v>42776</v>
      </c>
      <c r="I74" s="10" t="s">
        <v>719</v>
      </c>
    </row>
    <row r="75" spans="1:9" x14ac:dyDescent="0.3">
      <c r="A75" s="51">
        <f>IF(B75&lt;&gt;"",ROWS($B$6:B75),"")</f>
        <v>70</v>
      </c>
      <c r="B75" s="53" t="s">
        <v>813</v>
      </c>
      <c r="C75" s="1" t="s">
        <v>814</v>
      </c>
      <c r="D75" s="55" t="s">
        <v>37</v>
      </c>
      <c r="E75" s="22">
        <v>517.5</v>
      </c>
      <c r="F75" s="53">
        <v>37</v>
      </c>
      <c r="G75" s="58">
        <v>1</v>
      </c>
      <c r="H75" s="60">
        <v>43686</v>
      </c>
      <c r="I75" s="62" t="s">
        <v>32</v>
      </c>
    </row>
    <row r="76" spans="1:9" x14ac:dyDescent="0.3">
      <c r="A76" s="51">
        <f>IF(B76&lt;&gt;"",ROWS($B$6:B76),"")</f>
        <v>71</v>
      </c>
      <c r="B76" s="53" t="s">
        <v>819</v>
      </c>
      <c r="C76" s="1" t="s">
        <v>819</v>
      </c>
      <c r="D76" s="55" t="s">
        <v>820</v>
      </c>
      <c r="E76" s="22">
        <v>480</v>
      </c>
      <c r="F76" s="53">
        <v>32</v>
      </c>
      <c r="G76" s="58">
        <v>1</v>
      </c>
      <c r="H76" s="60">
        <v>42748</v>
      </c>
      <c r="I76" s="62" t="s">
        <v>32</v>
      </c>
    </row>
    <row r="77" spans="1:9" x14ac:dyDescent="0.3">
      <c r="A77" s="8">
        <f>IF(B77&lt;&gt;"",ROWS($B$6:B77),"")</f>
        <v>72</v>
      </c>
      <c r="B77" s="1" t="s">
        <v>808</v>
      </c>
      <c r="C77" s="1" t="s">
        <v>809</v>
      </c>
      <c r="D77" s="1" t="s">
        <v>37</v>
      </c>
      <c r="E77" s="20">
        <v>476.3</v>
      </c>
      <c r="F77" s="9">
        <v>39</v>
      </c>
      <c r="G77" s="49">
        <v>2</v>
      </c>
      <c r="H77" s="40">
        <v>43763</v>
      </c>
      <c r="I77" s="10" t="s">
        <v>32</v>
      </c>
    </row>
    <row r="78" spans="1:9" x14ac:dyDescent="0.3">
      <c r="A78" s="51">
        <f>IF(B78&lt;&gt;"",ROWS($B$6:B78),"")</f>
        <v>73</v>
      </c>
      <c r="B78" s="53" t="s">
        <v>815</v>
      </c>
      <c r="C78" s="1" t="s">
        <v>816</v>
      </c>
      <c r="D78" s="55" t="s">
        <v>37</v>
      </c>
      <c r="E78" s="22">
        <v>446.5</v>
      </c>
      <c r="F78" s="53">
        <v>36</v>
      </c>
      <c r="G78" s="58" t="s">
        <v>433</v>
      </c>
      <c r="H78" s="60">
        <v>42993</v>
      </c>
      <c r="I78" s="62" t="s">
        <v>719</v>
      </c>
    </row>
    <row r="79" spans="1:9" x14ac:dyDescent="0.3">
      <c r="A79" s="51">
        <f>IF(B79&lt;&gt;"",ROWS($B$6:B79),"")</f>
        <v>74</v>
      </c>
      <c r="B79" s="53" t="s">
        <v>821</v>
      </c>
      <c r="C79" s="1" t="s">
        <v>644</v>
      </c>
      <c r="D79" s="55" t="s">
        <v>645</v>
      </c>
      <c r="E79" s="22">
        <v>425.75</v>
      </c>
      <c r="F79" s="53">
        <v>29</v>
      </c>
      <c r="G79" s="58" t="s">
        <v>433</v>
      </c>
      <c r="H79" s="60">
        <v>43560</v>
      </c>
      <c r="I79" s="62" t="s">
        <v>231</v>
      </c>
    </row>
    <row r="80" spans="1:9" x14ac:dyDescent="0.3">
      <c r="A80" s="51">
        <f>IF(B80&lt;&gt;"",ROWS($B$6:B80),"")</f>
        <v>75</v>
      </c>
      <c r="B80" s="53" t="s">
        <v>822</v>
      </c>
      <c r="C80" s="1" t="s">
        <v>823</v>
      </c>
      <c r="D80" s="55" t="s">
        <v>64</v>
      </c>
      <c r="E80" s="22">
        <v>419.71</v>
      </c>
      <c r="F80" s="53">
        <v>29</v>
      </c>
      <c r="G80" s="58">
        <v>1</v>
      </c>
      <c r="H80" s="60">
        <v>43189</v>
      </c>
      <c r="I80" s="62" t="s">
        <v>231</v>
      </c>
    </row>
    <row r="81" spans="1:9" x14ac:dyDescent="0.3">
      <c r="A81" s="8">
        <f>IF(B81&lt;&gt;"",ROWS($B$6:B119),"")</f>
        <v>114</v>
      </c>
      <c r="B81" s="1" t="s">
        <v>810</v>
      </c>
      <c r="C81" s="1" t="s">
        <v>610</v>
      </c>
      <c r="D81" s="1" t="s">
        <v>611</v>
      </c>
      <c r="E81" s="20">
        <v>393.11900000000003</v>
      </c>
      <c r="F81" s="9">
        <v>38</v>
      </c>
      <c r="G81" s="49" t="s">
        <v>433</v>
      </c>
      <c r="H81" s="40">
        <v>43749</v>
      </c>
      <c r="I81" s="10" t="s">
        <v>32</v>
      </c>
    </row>
    <row r="82" spans="1:9" x14ac:dyDescent="0.3">
      <c r="A82" s="51">
        <f>IF(B82&lt;&gt;"",ROWS($B$6:B82),"")</f>
        <v>77</v>
      </c>
      <c r="B82" s="53" t="s">
        <v>824</v>
      </c>
      <c r="C82" s="1" t="s">
        <v>825</v>
      </c>
      <c r="D82" s="55" t="s">
        <v>37</v>
      </c>
      <c r="E82" s="22">
        <v>384</v>
      </c>
      <c r="F82" s="53">
        <v>26</v>
      </c>
      <c r="G82" s="58">
        <v>1</v>
      </c>
      <c r="H82" s="60">
        <v>41718</v>
      </c>
      <c r="I82" s="62" t="s">
        <v>32</v>
      </c>
    </row>
    <row r="83" spans="1:9" x14ac:dyDescent="0.3">
      <c r="A83" s="51">
        <f>IF(B83&lt;&gt;"",ROWS($B$6:B83),"")</f>
        <v>78</v>
      </c>
      <c r="B83" s="53" t="s">
        <v>826</v>
      </c>
      <c r="C83" s="1" t="s">
        <v>827</v>
      </c>
      <c r="D83" s="55" t="s">
        <v>64</v>
      </c>
      <c r="E83" s="22">
        <v>335.76</v>
      </c>
      <c r="F83" s="53">
        <v>25</v>
      </c>
      <c r="G83" s="58">
        <v>1</v>
      </c>
      <c r="H83" s="60">
        <v>43588</v>
      </c>
      <c r="I83" s="62" t="s">
        <v>640</v>
      </c>
    </row>
    <row r="84" spans="1:9" x14ac:dyDescent="0.3">
      <c r="A84" s="51">
        <f>IF(B84&lt;&gt;"",ROWS($B$6:B84),"")</f>
        <v>79</v>
      </c>
      <c r="B84" s="53" t="s">
        <v>460</v>
      </c>
      <c r="C84" s="1" t="s">
        <v>461</v>
      </c>
      <c r="D84" s="55" t="s">
        <v>64</v>
      </c>
      <c r="E84" s="22">
        <v>333.75</v>
      </c>
      <c r="F84" s="53">
        <v>32</v>
      </c>
      <c r="G84" s="58" t="s">
        <v>433</v>
      </c>
      <c r="H84" s="60">
        <v>43896</v>
      </c>
      <c r="I84" s="62" t="s">
        <v>350</v>
      </c>
    </row>
    <row r="85" spans="1:9" x14ac:dyDescent="0.3">
      <c r="A85" s="51">
        <f>IF(B85&lt;&gt;"",ROWS($B$6:B85),"")</f>
        <v>80</v>
      </c>
      <c r="B85" s="53" t="s">
        <v>30</v>
      </c>
      <c r="C85" s="1" t="s">
        <v>30</v>
      </c>
      <c r="D85" s="55" t="s">
        <v>27</v>
      </c>
      <c r="E85" s="22">
        <v>328</v>
      </c>
      <c r="F85" s="53">
        <v>23</v>
      </c>
      <c r="G85" s="58" t="s">
        <v>455</v>
      </c>
      <c r="H85" s="60">
        <v>43861</v>
      </c>
      <c r="I85" s="62" t="s">
        <v>32</v>
      </c>
    </row>
    <row r="86" spans="1:9" x14ac:dyDescent="0.3">
      <c r="A86">
        <f>IF(B86&lt;&gt;"",ROWS($B$6:B86),"")</f>
        <v>81</v>
      </c>
      <c r="B86" t="s">
        <v>811</v>
      </c>
      <c r="C86" s="1" t="s">
        <v>812</v>
      </c>
      <c r="D86" s="35" t="s">
        <v>487</v>
      </c>
      <c r="E86" s="48">
        <v>321.75</v>
      </c>
      <c r="F86">
        <v>37</v>
      </c>
      <c r="G86" s="50">
        <v>1</v>
      </c>
      <c r="H86" s="38">
        <v>42174</v>
      </c>
      <c r="I86" t="s">
        <v>231</v>
      </c>
    </row>
    <row r="87" spans="1:9" x14ac:dyDescent="0.3">
      <c r="A87" s="52">
        <f>IF(B87&lt;&gt;"",ROWS($B$6:B87),"")</f>
        <v>82</v>
      </c>
      <c r="B87" s="54" t="s">
        <v>789</v>
      </c>
      <c r="C87" s="1" t="s">
        <v>790</v>
      </c>
      <c r="D87" s="54" t="s">
        <v>791</v>
      </c>
      <c r="E87" s="56">
        <v>317.75</v>
      </c>
      <c r="F87" s="57">
        <v>56</v>
      </c>
      <c r="G87" s="59">
        <v>1</v>
      </c>
      <c r="H87" s="61">
        <v>42748</v>
      </c>
      <c r="I87" s="54" t="s">
        <v>520</v>
      </c>
    </row>
    <row r="88" spans="1:9" x14ac:dyDescent="0.3">
      <c r="A88">
        <f>IF(B88&lt;&gt;"",ROWS($B$6:B88),"")</f>
        <v>83</v>
      </c>
      <c r="B88" t="s">
        <v>673</v>
      </c>
      <c r="C88" s="1" t="s">
        <v>830</v>
      </c>
      <c r="D88" s="35" t="s">
        <v>64</v>
      </c>
      <c r="E88" s="48">
        <v>315</v>
      </c>
      <c r="F88">
        <v>22</v>
      </c>
      <c r="G88" s="50">
        <v>1</v>
      </c>
      <c r="H88" s="38">
        <v>43763</v>
      </c>
      <c r="I88" t="s">
        <v>32</v>
      </c>
    </row>
    <row r="89" spans="1:9" x14ac:dyDescent="0.3">
      <c r="A89" s="52">
        <f>IF(B89&lt;&gt;"",ROWS($B$6:B89),"")</f>
        <v>84</v>
      </c>
      <c r="B89" s="54" t="s">
        <v>806</v>
      </c>
      <c r="C89" s="1" t="s">
        <v>807</v>
      </c>
      <c r="D89" s="54" t="s">
        <v>64</v>
      </c>
      <c r="E89" s="56">
        <v>313.79000000000002</v>
      </c>
      <c r="F89" s="57">
        <v>40</v>
      </c>
      <c r="G89" s="59" t="s">
        <v>433</v>
      </c>
      <c r="H89" s="61" t="s">
        <v>870</v>
      </c>
      <c r="I89" s="54" t="s">
        <v>231</v>
      </c>
    </row>
    <row r="90" spans="1:9" x14ac:dyDescent="0.3">
      <c r="A90">
        <f>IF(B90&lt;&gt;"",ROWS($B$6:B90),"")</f>
        <v>85</v>
      </c>
      <c r="B90" t="s">
        <v>817</v>
      </c>
      <c r="C90" s="1" t="s">
        <v>818</v>
      </c>
      <c r="D90" s="35" t="s">
        <v>37</v>
      </c>
      <c r="E90" s="48">
        <v>312.63600000000002</v>
      </c>
      <c r="F90">
        <v>35</v>
      </c>
      <c r="G90" s="50">
        <v>2</v>
      </c>
      <c r="H90" s="38">
        <v>43602</v>
      </c>
      <c r="I90" t="s">
        <v>32</v>
      </c>
    </row>
    <row r="91" spans="1:9" x14ac:dyDescent="0.3">
      <c r="A91">
        <f>IF(B91&lt;&gt;"",ROWS($B$6:B91),"")</f>
        <v>86</v>
      </c>
      <c r="B91" t="s">
        <v>828</v>
      </c>
      <c r="C91" s="1" t="s">
        <v>829</v>
      </c>
      <c r="D91" s="35" t="s">
        <v>37</v>
      </c>
      <c r="E91" s="48">
        <v>305.8</v>
      </c>
      <c r="F91">
        <v>24</v>
      </c>
      <c r="G91" s="50" t="s">
        <v>433</v>
      </c>
      <c r="H91" s="38">
        <v>43636</v>
      </c>
      <c r="I91" t="s">
        <v>32</v>
      </c>
    </row>
    <row r="92" spans="1:9" x14ac:dyDescent="0.3">
      <c r="A92">
        <f>IF(B92&lt;&gt;"",ROWS($B$6:B92),"")</f>
        <v>87</v>
      </c>
      <c r="B92" t="s">
        <v>541</v>
      </c>
      <c r="C92" s="1" t="s">
        <v>542</v>
      </c>
      <c r="D92" s="35" t="s">
        <v>64</v>
      </c>
      <c r="E92" s="48">
        <v>270</v>
      </c>
      <c r="F92">
        <v>17</v>
      </c>
      <c r="G92" s="50">
        <v>1</v>
      </c>
      <c r="H92" s="38">
        <v>41936</v>
      </c>
      <c r="I92" t="s">
        <v>719</v>
      </c>
    </row>
    <row r="93" spans="1:9" x14ac:dyDescent="0.3">
      <c r="A93">
        <f>IF(B93&lt;&gt;"",ROWS($B$6:B93),"")</f>
        <v>88</v>
      </c>
      <c r="B93" t="s">
        <v>572</v>
      </c>
      <c r="C93" s="1" t="s">
        <v>834</v>
      </c>
      <c r="D93" s="35" t="s">
        <v>27</v>
      </c>
      <c r="E93" s="48">
        <v>268.5</v>
      </c>
      <c r="F93">
        <v>19</v>
      </c>
      <c r="G93" s="50">
        <v>1</v>
      </c>
      <c r="H93" s="38">
        <v>43385</v>
      </c>
      <c r="I93" t="s">
        <v>32</v>
      </c>
    </row>
    <row r="94" spans="1:9" x14ac:dyDescent="0.3">
      <c r="A94">
        <f>IF(B94&lt;&gt;"",ROWS($B$6:B94),"")</f>
        <v>89</v>
      </c>
      <c r="B94" t="s">
        <v>835</v>
      </c>
      <c r="C94" s="1" t="s">
        <v>836</v>
      </c>
      <c r="D94" s="35" t="s">
        <v>37</v>
      </c>
      <c r="E94" s="48">
        <v>241.5</v>
      </c>
      <c r="F94">
        <v>17</v>
      </c>
      <c r="G94" s="50">
        <v>1</v>
      </c>
      <c r="H94" s="38">
        <v>43651</v>
      </c>
      <c r="I94" t="s">
        <v>32</v>
      </c>
    </row>
    <row r="95" spans="1:9" x14ac:dyDescent="0.3">
      <c r="A95">
        <f>IF(B95&lt;&gt;"",ROWS($B$6:B95),"")</f>
        <v>90</v>
      </c>
      <c r="B95" t="s">
        <v>839</v>
      </c>
      <c r="C95" s="1" t="s">
        <v>839</v>
      </c>
      <c r="D95" s="35" t="s">
        <v>27</v>
      </c>
      <c r="E95" s="48">
        <v>240</v>
      </c>
      <c r="F95">
        <v>17</v>
      </c>
      <c r="G95" s="50">
        <v>1</v>
      </c>
      <c r="H95" s="38">
        <v>41649</v>
      </c>
      <c r="I95" t="s">
        <v>840</v>
      </c>
    </row>
    <row r="96" spans="1:9" x14ac:dyDescent="0.3">
      <c r="A96">
        <f>IF(B96&lt;&gt;"",ROWS($B$6:B96),"")</f>
        <v>91</v>
      </c>
      <c r="B96" t="s">
        <v>313</v>
      </c>
      <c r="C96" s="1" t="s">
        <v>314</v>
      </c>
      <c r="D96" s="35" t="s">
        <v>315</v>
      </c>
      <c r="E96" s="48">
        <v>237.83</v>
      </c>
      <c r="F96">
        <v>17</v>
      </c>
      <c r="G96" s="50">
        <v>1</v>
      </c>
      <c r="H96" s="38">
        <v>43812</v>
      </c>
      <c r="I96" t="s">
        <v>228</v>
      </c>
    </row>
    <row r="97" spans="1:9" x14ac:dyDescent="0.3">
      <c r="A97" s="52">
        <f>IF(B97&lt;&gt;"",ROWS($B$6:B97),"")</f>
        <v>92</v>
      </c>
      <c r="B97" s="54" t="s">
        <v>717</v>
      </c>
      <c r="C97" s="1" t="s">
        <v>718</v>
      </c>
      <c r="D97" s="54" t="s">
        <v>37</v>
      </c>
      <c r="E97" s="56">
        <v>229.87</v>
      </c>
      <c r="F97" s="57">
        <v>167</v>
      </c>
      <c r="G97" s="59" t="s">
        <v>433</v>
      </c>
      <c r="H97" s="61">
        <v>43196</v>
      </c>
      <c r="I97" s="54" t="s">
        <v>719</v>
      </c>
    </row>
    <row r="98" spans="1:9" x14ac:dyDescent="0.3">
      <c r="A98">
        <f>IF(B98&lt;&gt;"",ROWS($B$6:B98),"")</f>
        <v>93</v>
      </c>
      <c r="B98" t="s">
        <v>468</v>
      </c>
      <c r="C98" s="1" t="s">
        <v>469</v>
      </c>
      <c r="D98" s="35" t="s">
        <v>64</v>
      </c>
      <c r="E98" s="48">
        <v>225.81</v>
      </c>
      <c r="F98">
        <v>25</v>
      </c>
      <c r="G98" s="50" t="s">
        <v>433</v>
      </c>
      <c r="H98" s="38">
        <v>43707</v>
      </c>
      <c r="I98" t="s">
        <v>350</v>
      </c>
    </row>
    <row r="99" spans="1:9" x14ac:dyDescent="0.3">
      <c r="A99">
        <f>IF(B99&lt;&gt;"",ROWS($B$6:B99),"")</f>
        <v>94</v>
      </c>
      <c r="B99" t="s">
        <v>849</v>
      </c>
      <c r="C99" s="1" t="s">
        <v>849</v>
      </c>
      <c r="D99" s="35" t="s">
        <v>27</v>
      </c>
      <c r="E99" s="48">
        <v>213</v>
      </c>
      <c r="F99">
        <v>15</v>
      </c>
      <c r="G99" s="50">
        <v>1</v>
      </c>
      <c r="H99" s="38">
        <v>42762</v>
      </c>
      <c r="I99" t="s">
        <v>840</v>
      </c>
    </row>
    <row r="100" spans="1:9" x14ac:dyDescent="0.3">
      <c r="A100">
        <f>IF(B100&lt;&gt;"",ROWS($B$6:B100),"")</f>
        <v>95</v>
      </c>
      <c r="B100" t="s">
        <v>831</v>
      </c>
      <c r="C100" s="1" t="s">
        <v>832</v>
      </c>
      <c r="D100" s="35" t="s">
        <v>833</v>
      </c>
      <c r="E100" s="48">
        <v>212.84</v>
      </c>
      <c r="F100">
        <v>21</v>
      </c>
      <c r="G100" s="50" t="s">
        <v>433</v>
      </c>
      <c r="H100" s="38" t="s">
        <v>870</v>
      </c>
      <c r="I100" t="s">
        <v>231</v>
      </c>
    </row>
    <row r="101" spans="1:9" x14ac:dyDescent="0.3">
      <c r="A101">
        <f>IF(B101&lt;&gt;"",ROWS($B$6:B101),"")</f>
        <v>96</v>
      </c>
      <c r="B101" t="s">
        <v>845</v>
      </c>
      <c r="C101" s="1" t="s">
        <v>846</v>
      </c>
      <c r="D101" s="35" t="s">
        <v>156</v>
      </c>
      <c r="E101" s="48">
        <v>192</v>
      </c>
      <c r="F101">
        <v>15</v>
      </c>
      <c r="G101" s="50">
        <v>1</v>
      </c>
      <c r="H101" s="38">
        <v>43602</v>
      </c>
      <c r="I101" t="s">
        <v>149</v>
      </c>
    </row>
    <row r="102" spans="1:9" x14ac:dyDescent="0.3">
      <c r="A102">
        <f>IF(B102&lt;&gt;"",ROWS($B$6:B102),"")</f>
        <v>97</v>
      </c>
      <c r="B102" t="s">
        <v>847</v>
      </c>
      <c r="C102" s="1" t="s">
        <v>848</v>
      </c>
      <c r="D102" s="35" t="s">
        <v>37</v>
      </c>
      <c r="E102" s="48">
        <v>186</v>
      </c>
      <c r="F102">
        <v>15</v>
      </c>
      <c r="G102" s="50">
        <v>1</v>
      </c>
      <c r="H102" s="38">
        <v>43238</v>
      </c>
      <c r="I102" t="s">
        <v>32</v>
      </c>
    </row>
    <row r="103" spans="1:9" x14ac:dyDescent="0.3">
      <c r="A103">
        <f>IF(B103&lt;&gt;"",ROWS($B$6:B103),"")</f>
        <v>98</v>
      </c>
      <c r="B103" t="s">
        <v>841</v>
      </c>
      <c r="C103" s="1" t="s">
        <v>842</v>
      </c>
      <c r="D103" s="35" t="s">
        <v>37</v>
      </c>
      <c r="E103" s="48">
        <v>180</v>
      </c>
      <c r="F103">
        <v>17</v>
      </c>
      <c r="G103" s="50">
        <v>1</v>
      </c>
      <c r="H103" s="38">
        <v>43280</v>
      </c>
      <c r="I103" t="s">
        <v>32</v>
      </c>
    </row>
    <row r="104" spans="1:9" x14ac:dyDescent="0.3">
      <c r="A104">
        <f>IF(B104&lt;&gt;"",ROWS($B$6:B104),"")</f>
        <v>99</v>
      </c>
      <c r="B104" t="s">
        <v>854</v>
      </c>
      <c r="C104" s="1" t="s">
        <v>855</v>
      </c>
      <c r="D104" s="35" t="s">
        <v>856</v>
      </c>
      <c r="E104" s="48">
        <v>165</v>
      </c>
      <c r="F104">
        <v>11</v>
      </c>
      <c r="G104" s="50" t="s">
        <v>433</v>
      </c>
      <c r="H104" s="38">
        <v>43525</v>
      </c>
      <c r="I104" t="s">
        <v>201</v>
      </c>
    </row>
    <row r="105" spans="1:9" x14ac:dyDescent="0.3">
      <c r="A105" s="52">
        <f>IF(B105&lt;&gt;"",ROWS($B$6:B105),"")</f>
        <v>100</v>
      </c>
      <c r="B105" s="54" t="s">
        <v>707</v>
      </c>
      <c r="C105" s="1" t="s">
        <v>708</v>
      </c>
      <c r="D105" s="54" t="s">
        <v>709</v>
      </c>
      <c r="E105" s="56">
        <v>161.91</v>
      </c>
      <c r="F105" s="57">
        <v>196</v>
      </c>
      <c r="G105" s="59">
        <v>1</v>
      </c>
      <c r="H105" s="61">
        <v>43560</v>
      </c>
      <c r="I105" s="54" t="s">
        <v>231</v>
      </c>
    </row>
    <row r="106" spans="1:9" x14ac:dyDescent="0.3">
      <c r="A106">
        <f>IF(B106&lt;&gt;"",ROWS($B$6:B106),"")</f>
        <v>101</v>
      </c>
      <c r="B106" t="s">
        <v>857</v>
      </c>
      <c r="C106" s="1" t="s">
        <v>857</v>
      </c>
      <c r="D106" s="35" t="s">
        <v>27</v>
      </c>
      <c r="E106" s="48">
        <v>156</v>
      </c>
      <c r="F106">
        <v>11</v>
      </c>
      <c r="G106" s="50" t="s">
        <v>433</v>
      </c>
      <c r="H106" s="38">
        <v>42790</v>
      </c>
      <c r="I106" t="s">
        <v>858</v>
      </c>
    </row>
    <row r="107" spans="1:9" x14ac:dyDescent="0.3">
      <c r="A107">
        <f>IF(B107&lt;&gt;"",ROWS($B$6:B107),"")</f>
        <v>102</v>
      </c>
      <c r="B107" t="s">
        <v>852</v>
      </c>
      <c r="C107" s="1" t="s">
        <v>853</v>
      </c>
      <c r="D107" s="35" t="s">
        <v>37</v>
      </c>
      <c r="E107" s="48">
        <v>153.88999999999999</v>
      </c>
      <c r="F107">
        <v>12</v>
      </c>
      <c r="G107" s="50">
        <v>1</v>
      </c>
      <c r="H107" s="38">
        <v>42776</v>
      </c>
      <c r="I107" t="s">
        <v>32</v>
      </c>
    </row>
    <row r="108" spans="1:9" x14ac:dyDescent="0.3">
      <c r="A108">
        <f>IF(B108&lt;&gt;"",ROWS($B$6:B108),"")</f>
        <v>103</v>
      </c>
      <c r="B108" t="s">
        <v>837</v>
      </c>
      <c r="C108" s="1" t="s">
        <v>838</v>
      </c>
      <c r="D108" s="35" t="s">
        <v>37</v>
      </c>
      <c r="E108" s="48">
        <v>135.703</v>
      </c>
      <c r="F108">
        <v>17</v>
      </c>
      <c r="G108" s="50">
        <v>1</v>
      </c>
      <c r="H108" s="38">
        <v>43329</v>
      </c>
      <c r="I108" t="s">
        <v>61</v>
      </c>
    </row>
    <row r="109" spans="1:9" x14ac:dyDescent="0.3">
      <c r="A109">
        <f>IF(B109&lt;&gt;"",ROWS($B$6:B109),"")</f>
        <v>104</v>
      </c>
      <c r="B109" t="s">
        <v>850</v>
      </c>
      <c r="C109" s="1" t="s">
        <v>851</v>
      </c>
      <c r="D109" s="35" t="s">
        <v>37</v>
      </c>
      <c r="E109" s="48">
        <v>114.9</v>
      </c>
      <c r="F109">
        <v>14</v>
      </c>
      <c r="G109" s="50">
        <v>1</v>
      </c>
      <c r="H109" s="38">
        <v>43420</v>
      </c>
      <c r="I109" t="s">
        <v>164</v>
      </c>
    </row>
    <row r="110" spans="1:9" x14ac:dyDescent="0.3">
      <c r="A110">
        <f>IF(B110&lt;&gt;"",ROWS($B$6:B110),"")</f>
        <v>105</v>
      </c>
      <c r="B110" t="s">
        <v>859</v>
      </c>
      <c r="C110" s="1" t="s">
        <v>860</v>
      </c>
      <c r="D110" s="35" t="s">
        <v>37</v>
      </c>
      <c r="E110" s="48">
        <v>111.92</v>
      </c>
      <c r="F110">
        <v>8</v>
      </c>
      <c r="G110" s="50">
        <v>1</v>
      </c>
      <c r="H110" s="38">
        <v>43070</v>
      </c>
      <c r="I110" t="s">
        <v>32</v>
      </c>
    </row>
    <row r="111" spans="1:9" x14ac:dyDescent="0.3">
      <c r="A111">
        <f>IF(B111&lt;&gt;"",ROWS($B$6:B111),"")</f>
        <v>106</v>
      </c>
      <c r="B111" t="s">
        <v>861</v>
      </c>
      <c r="C111" s="1" t="s">
        <v>862</v>
      </c>
      <c r="D111" s="35" t="s">
        <v>548</v>
      </c>
      <c r="E111" s="48">
        <v>105</v>
      </c>
      <c r="F111">
        <v>7</v>
      </c>
      <c r="G111" s="50">
        <v>1</v>
      </c>
      <c r="H111" s="38">
        <v>43336</v>
      </c>
      <c r="I111" t="s">
        <v>149</v>
      </c>
    </row>
    <row r="112" spans="1:9" x14ac:dyDescent="0.3">
      <c r="A112">
        <f>IF(B112&lt;&gt;"",ROWS($B$6:B112),"")</f>
        <v>107</v>
      </c>
      <c r="B112" t="s">
        <v>617</v>
      </c>
      <c r="C112" s="1" t="s">
        <v>863</v>
      </c>
      <c r="D112" s="35" t="s">
        <v>37</v>
      </c>
      <c r="E112" s="48">
        <v>105</v>
      </c>
      <c r="F112">
        <v>7</v>
      </c>
      <c r="G112" s="50">
        <v>1</v>
      </c>
      <c r="H112" s="38">
        <v>43721</v>
      </c>
      <c r="I112" t="s">
        <v>32</v>
      </c>
    </row>
    <row r="113" spans="1:9" x14ac:dyDescent="0.3">
      <c r="A113">
        <f>IF(B113&lt;&gt;"",ROWS($B$6:B113),"")</f>
        <v>108</v>
      </c>
      <c r="B113" t="s">
        <v>864</v>
      </c>
      <c r="C113" s="1" t="s">
        <v>864</v>
      </c>
      <c r="D113" s="35" t="s">
        <v>27</v>
      </c>
      <c r="E113" s="48">
        <v>90</v>
      </c>
      <c r="F113">
        <v>6</v>
      </c>
      <c r="G113" s="50" t="s">
        <v>433</v>
      </c>
      <c r="H113" s="38">
        <v>43792</v>
      </c>
      <c r="I113" t="s">
        <v>32</v>
      </c>
    </row>
    <row r="114" spans="1:9" x14ac:dyDescent="0.3">
      <c r="A114">
        <f>IF(B114&lt;&gt;"",ROWS($B$6:B114),"")</f>
        <v>109</v>
      </c>
      <c r="B114" t="s">
        <v>865</v>
      </c>
      <c r="C114" s="1" t="s">
        <v>865</v>
      </c>
      <c r="D114" s="35" t="s">
        <v>27</v>
      </c>
      <c r="E114" s="48">
        <v>75</v>
      </c>
      <c r="F114">
        <v>5</v>
      </c>
      <c r="G114" s="50" t="s">
        <v>433</v>
      </c>
      <c r="H114" s="38">
        <v>42433</v>
      </c>
      <c r="I114" t="s">
        <v>866</v>
      </c>
    </row>
    <row r="115" spans="1:9" x14ac:dyDescent="0.3">
      <c r="A115">
        <f>IF(B115&lt;&gt;"",ROWS($B$6:B115),"")</f>
        <v>110</v>
      </c>
      <c r="B115" t="s">
        <v>843</v>
      </c>
      <c r="C115" s="1" t="s">
        <v>844</v>
      </c>
      <c r="D115" s="35" t="s">
        <v>820</v>
      </c>
      <c r="E115" s="48">
        <v>59.94</v>
      </c>
      <c r="F115">
        <v>16</v>
      </c>
      <c r="G115" s="50">
        <v>1</v>
      </c>
      <c r="H115" s="38">
        <v>42832</v>
      </c>
      <c r="I115" t="s">
        <v>231</v>
      </c>
    </row>
    <row r="116" spans="1:9" x14ac:dyDescent="0.3">
      <c r="A116">
        <f>IF(B116&lt;&gt;"",ROWS($B$6:B116),"")</f>
        <v>111</v>
      </c>
      <c r="B116" t="s">
        <v>867</v>
      </c>
      <c r="C116" s="1" t="s">
        <v>868</v>
      </c>
      <c r="D116" s="35" t="s">
        <v>856</v>
      </c>
      <c r="E116" s="48">
        <v>45</v>
      </c>
      <c r="F116">
        <v>5</v>
      </c>
      <c r="G116" s="50">
        <v>1</v>
      </c>
      <c r="H116" s="38">
        <v>43252</v>
      </c>
      <c r="I116" t="s">
        <v>149</v>
      </c>
    </row>
    <row r="117" spans="1:9" x14ac:dyDescent="0.3">
      <c r="A117">
        <f>IF(B117&lt;&gt;"",ROWS($B$6:B117),"")</f>
        <v>112</v>
      </c>
      <c r="B117" t="s">
        <v>869</v>
      </c>
      <c r="C117" s="1" t="s">
        <v>869</v>
      </c>
      <c r="D117" s="35" t="s">
        <v>27</v>
      </c>
      <c r="E117" s="48">
        <v>45</v>
      </c>
      <c r="F117">
        <v>3</v>
      </c>
      <c r="G117" s="50" t="s">
        <v>433</v>
      </c>
      <c r="H117" s="38" t="s">
        <v>870</v>
      </c>
      <c r="I117" t="s">
        <v>734</v>
      </c>
    </row>
    <row r="118" spans="1:9" x14ac:dyDescent="0.3">
      <c r="A118">
        <f>IF(B118&lt;&gt;"",ROWS($B$6:B118),"")</f>
        <v>113</v>
      </c>
      <c r="B118" t="s">
        <v>402</v>
      </c>
      <c r="C118" s="1" t="s">
        <v>402</v>
      </c>
      <c r="D118" s="35" t="s">
        <v>27</v>
      </c>
      <c r="E118" s="48">
        <v>39.6</v>
      </c>
      <c r="F118">
        <v>5</v>
      </c>
      <c r="G118" s="50">
        <v>1</v>
      </c>
      <c r="H118" s="38" t="s">
        <v>870</v>
      </c>
      <c r="I118" t="s">
        <v>403</v>
      </c>
    </row>
    <row r="119" spans="1:9" x14ac:dyDescent="0.3">
      <c r="A119" s="52">
        <f>IF(B119&lt;&gt;"",ROWS($B$6:B119),"")</f>
        <v>114</v>
      </c>
      <c r="B119" s="54" t="s">
        <v>698</v>
      </c>
      <c r="C119" s="1" t="s">
        <v>698</v>
      </c>
      <c r="D119" s="54" t="s">
        <v>27</v>
      </c>
      <c r="E119" s="56">
        <v>0</v>
      </c>
      <c r="F119" s="57">
        <v>249</v>
      </c>
      <c r="G119" s="59">
        <v>1</v>
      </c>
      <c r="H119" s="61" t="s">
        <v>870</v>
      </c>
      <c r="I119" s="54" t="s">
        <v>231</v>
      </c>
    </row>
    <row r="120" spans="1:9" x14ac:dyDescent="0.3">
      <c r="A120" s="52">
        <f>IF(B120&lt;&gt;"",ROWS($B$6:B120),"")</f>
        <v>115</v>
      </c>
      <c r="B120" s="54" t="s">
        <v>631</v>
      </c>
      <c r="C120" s="1" t="s">
        <v>632</v>
      </c>
      <c r="D120" s="54" t="s">
        <v>704</v>
      </c>
      <c r="E120" s="56">
        <v>0</v>
      </c>
      <c r="F120" s="57">
        <v>199</v>
      </c>
      <c r="G120" s="59" t="s">
        <v>433</v>
      </c>
      <c r="H120" s="61" t="s">
        <v>870</v>
      </c>
      <c r="I120" s="54" t="s">
        <v>231</v>
      </c>
    </row>
    <row r="121" spans="1:9" x14ac:dyDescent="0.3">
      <c r="A121" s="52">
        <f>IF(B121&lt;&gt;"",ROWS($B$6:B121),"")</f>
        <v>116</v>
      </c>
      <c r="B121" s="54" t="s">
        <v>623</v>
      </c>
      <c r="C121" s="1" t="s">
        <v>624</v>
      </c>
      <c r="D121" s="54" t="s">
        <v>625</v>
      </c>
      <c r="E121" s="56">
        <v>0</v>
      </c>
      <c r="F121" s="57">
        <v>159</v>
      </c>
      <c r="G121" s="59" t="s">
        <v>433</v>
      </c>
      <c r="H121" s="61" t="s">
        <v>870</v>
      </c>
      <c r="I121" s="54" t="s">
        <v>231</v>
      </c>
    </row>
    <row r="122" spans="1:9" x14ac:dyDescent="0.3">
      <c r="A122" s="52">
        <f>IF(B122&lt;&gt;"",ROWS($B$6:B122),"")</f>
        <v>117</v>
      </c>
      <c r="B122" s="54" t="s">
        <v>733</v>
      </c>
      <c r="C122" s="1" t="s">
        <v>733</v>
      </c>
      <c r="D122" s="54" t="s">
        <v>27</v>
      </c>
      <c r="E122" s="56">
        <v>0</v>
      </c>
      <c r="F122" s="57">
        <v>146</v>
      </c>
      <c r="G122" s="59" t="s">
        <v>433</v>
      </c>
      <c r="H122" s="61" t="s">
        <v>870</v>
      </c>
      <c r="I122" s="54" t="s">
        <v>734</v>
      </c>
    </row>
    <row r="123" spans="1:9" x14ac:dyDescent="0.3">
      <c r="A123" s="52">
        <f>IF(B123&lt;&gt;"",ROWS($B$6:B123),"")</f>
        <v>118</v>
      </c>
      <c r="B123" s="54" t="s">
        <v>546</v>
      </c>
      <c r="C123" s="1" t="s">
        <v>547</v>
      </c>
      <c r="D123" s="54" t="s">
        <v>548</v>
      </c>
      <c r="E123" s="56">
        <v>0</v>
      </c>
      <c r="F123" s="57">
        <v>137</v>
      </c>
      <c r="G123" s="59" t="s">
        <v>433</v>
      </c>
      <c r="H123" s="61" t="s">
        <v>870</v>
      </c>
      <c r="I123" s="54" t="s">
        <v>231</v>
      </c>
    </row>
    <row r="124" spans="1:9" x14ac:dyDescent="0.3">
      <c r="E124" s="18">
        <f>SUBTOTAL(109,Table3_Balandis[Pajamos])</f>
        <v>154591.04500000001</v>
      </c>
      <c r="F124" s="11">
        <f>SUBTOTAL(109,Table3_Balandis[Žiūrovų skaičius])</f>
        <v>13839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5"/>
  <sheetViews>
    <sheetView topLeftCell="A34" workbookViewId="0">
      <selection activeCell="C20" sqref="C20"/>
    </sheetView>
  </sheetViews>
  <sheetFormatPr defaultRowHeight="14.4" x14ac:dyDescent="0.3"/>
  <cols>
    <col min="1" max="1" width="8.33203125" customWidth="1"/>
    <col min="2" max="3" width="45" customWidth="1"/>
    <col min="4" max="4" width="18" style="35" customWidth="1"/>
    <col min="5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18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122</v>
      </c>
      <c r="C6" s="1" t="s">
        <v>122</v>
      </c>
      <c r="D6" s="1" t="s">
        <v>27</v>
      </c>
      <c r="E6" s="20">
        <v>16618.849999999999</v>
      </c>
      <c r="F6" s="9">
        <v>3235</v>
      </c>
      <c r="G6" s="9">
        <v>18</v>
      </c>
      <c r="H6" s="40">
        <v>44008</v>
      </c>
      <c r="I6" s="10" t="s">
        <v>123</v>
      </c>
    </row>
    <row r="7" spans="1:9" x14ac:dyDescent="0.3">
      <c r="A7" s="8">
        <f>IF(B7&lt;&gt;"",ROWS($B$6:B7),"")</f>
        <v>2</v>
      </c>
      <c r="B7" s="1" t="s">
        <v>96</v>
      </c>
      <c r="C7" s="1" t="s">
        <v>97</v>
      </c>
      <c r="D7" s="1" t="s">
        <v>98</v>
      </c>
      <c r="E7" s="20">
        <v>15915.32</v>
      </c>
      <c r="F7" s="9">
        <v>3269</v>
      </c>
      <c r="G7" s="9">
        <v>14</v>
      </c>
      <c r="H7" s="40">
        <v>44008</v>
      </c>
      <c r="I7" s="10" t="s">
        <v>99</v>
      </c>
    </row>
    <row r="8" spans="1:9" x14ac:dyDescent="0.3">
      <c r="A8" s="8">
        <f>IF(B8&lt;&gt;"",ROWS($B$6:B8),"")</f>
        <v>3</v>
      </c>
      <c r="B8" s="1" t="s">
        <v>119</v>
      </c>
      <c r="C8" s="1" t="s">
        <v>120</v>
      </c>
      <c r="D8" s="1" t="s">
        <v>37</v>
      </c>
      <c r="E8" s="20">
        <v>13341</v>
      </c>
      <c r="F8" s="9">
        <v>2614</v>
      </c>
      <c r="G8" s="9" t="s">
        <v>121</v>
      </c>
      <c r="H8" s="40">
        <v>44008</v>
      </c>
      <c r="I8" s="10" t="s">
        <v>61</v>
      </c>
    </row>
    <row r="9" spans="1:9" x14ac:dyDescent="0.3">
      <c r="A9" s="8">
        <f>IF(B9&lt;&gt;"",ROWS($B$6:B9),"")</f>
        <v>4</v>
      </c>
      <c r="B9" s="1" t="s">
        <v>191</v>
      </c>
      <c r="C9" s="1" t="s">
        <v>192</v>
      </c>
      <c r="D9" s="1" t="s">
        <v>82</v>
      </c>
      <c r="E9" s="20">
        <v>7024</v>
      </c>
      <c r="F9" s="9">
        <v>1466</v>
      </c>
      <c r="G9" s="9">
        <v>11</v>
      </c>
      <c r="H9" s="40">
        <v>44008</v>
      </c>
      <c r="I9" s="10" t="s">
        <v>61</v>
      </c>
    </row>
    <row r="10" spans="1:9" x14ac:dyDescent="0.3">
      <c r="A10" s="8">
        <f>IF(B10&lt;&gt;"",ROWS($B$6:B10),"")</f>
        <v>5</v>
      </c>
      <c r="B10" s="1" t="s">
        <v>259</v>
      </c>
      <c r="C10" s="1" t="s">
        <v>260</v>
      </c>
      <c r="D10" s="1" t="s">
        <v>37</v>
      </c>
      <c r="E10" s="20">
        <v>5434.67</v>
      </c>
      <c r="F10" s="9">
        <v>949</v>
      </c>
      <c r="G10" s="9" t="s">
        <v>121</v>
      </c>
      <c r="H10" s="40">
        <v>44008</v>
      </c>
      <c r="I10" s="10" t="s">
        <v>32</v>
      </c>
    </row>
    <row r="11" spans="1:9" x14ac:dyDescent="0.3">
      <c r="A11" s="8">
        <f>IF(B11&lt;&gt;"",ROWS($B$6:B11),"")</f>
        <v>6</v>
      </c>
      <c r="B11" s="1" t="s">
        <v>57</v>
      </c>
      <c r="C11" s="1" t="s">
        <v>58</v>
      </c>
      <c r="D11" s="1" t="s">
        <v>37</v>
      </c>
      <c r="E11" s="20">
        <v>5272.28</v>
      </c>
      <c r="F11" s="9">
        <v>1195</v>
      </c>
      <c r="G11" s="9">
        <v>9</v>
      </c>
      <c r="H11" s="40">
        <v>43896</v>
      </c>
      <c r="I11" s="10" t="s">
        <v>38</v>
      </c>
    </row>
    <row r="12" spans="1:9" x14ac:dyDescent="0.3">
      <c r="A12" s="8">
        <f>IF(B12&lt;&gt;"",ROWS($B$6:B12),"")</f>
        <v>7</v>
      </c>
      <c r="B12" s="1" t="s">
        <v>89</v>
      </c>
      <c r="C12" s="1" t="s">
        <v>90</v>
      </c>
      <c r="D12" s="1" t="s">
        <v>91</v>
      </c>
      <c r="E12" s="20">
        <v>3040</v>
      </c>
      <c r="F12" s="9">
        <v>725</v>
      </c>
      <c r="G12" s="9" t="s">
        <v>282</v>
      </c>
      <c r="H12" s="40">
        <v>43882</v>
      </c>
      <c r="I12" s="10" t="s">
        <v>61</v>
      </c>
    </row>
    <row r="13" spans="1:9" x14ac:dyDescent="0.3">
      <c r="A13" s="8">
        <f>IF(B13&lt;&gt;"",ROWS($B$6:B13),"")</f>
        <v>8</v>
      </c>
      <c r="B13" s="1" t="s">
        <v>378</v>
      </c>
      <c r="C13" s="1" t="s">
        <v>379</v>
      </c>
      <c r="D13" s="1" t="s">
        <v>226</v>
      </c>
      <c r="E13" s="20">
        <v>2436.1999999999998</v>
      </c>
      <c r="F13" s="9">
        <v>471</v>
      </c>
      <c r="G13" s="9" t="s">
        <v>268</v>
      </c>
      <c r="H13" s="40">
        <v>43987</v>
      </c>
      <c r="I13" s="10" t="s">
        <v>231</v>
      </c>
    </row>
    <row r="14" spans="1:9" x14ac:dyDescent="0.3">
      <c r="A14" s="8">
        <f>IF(B14&lt;&gt;"",ROWS($B$6:B14),"")</f>
        <v>9</v>
      </c>
      <c r="B14" s="1" t="s">
        <v>407</v>
      </c>
      <c r="C14" s="1" t="s">
        <v>408</v>
      </c>
      <c r="D14" s="1" t="s">
        <v>409</v>
      </c>
      <c r="E14" s="20">
        <v>2325</v>
      </c>
      <c r="F14" s="9">
        <v>479</v>
      </c>
      <c r="G14" s="9">
        <v>2</v>
      </c>
      <c r="H14" s="40">
        <v>43987</v>
      </c>
      <c r="I14" s="10" t="s">
        <v>231</v>
      </c>
    </row>
    <row r="15" spans="1:9" x14ac:dyDescent="0.3">
      <c r="A15" s="8">
        <f>IF(B15&lt;&gt;"",ROWS($B$6:B15),"")</f>
        <v>10</v>
      </c>
      <c r="B15" s="1" t="s">
        <v>134</v>
      </c>
      <c r="C15" s="1" t="s">
        <v>135</v>
      </c>
      <c r="D15" s="1" t="s">
        <v>37</v>
      </c>
      <c r="E15" s="20">
        <v>1806.35</v>
      </c>
      <c r="F15" s="9">
        <v>295</v>
      </c>
      <c r="G15" s="9">
        <v>5</v>
      </c>
      <c r="H15" s="40">
        <v>43896</v>
      </c>
      <c r="I15" s="10" t="s">
        <v>45</v>
      </c>
    </row>
    <row r="16" spans="1:9" x14ac:dyDescent="0.3">
      <c r="A16" s="8">
        <f>IF(B16&lt;&gt;"",ROWS($B$6:B16),"")</f>
        <v>11</v>
      </c>
      <c r="B16" s="1" t="s">
        <v>383</v>
      </c>
      <c r="C16" s="1" t="s">
        <v>383</v>
      </c>
      <c r="D16" s="1" t="s">
        <v>37</v>
      </c>
      <c r="E16" s="20">
        <v>1614</v>
      </c>
      <c r="F16" s="9">
        <v>268</v>
      </c>
      <c r="G16" s="9" t="s">
        <v>212</v>
      </c>
      <c r="H16" s="40">
        <v>43903</v>
      </c>
      <c r="I16" s="10" t="s">
        <v>32</v>
      </c>
    </row>
    <row r="17" spans="1:9" x14ac:dyDescent="0.3">
      <c r="A17" s="8">
        <f>IF(B17&lt;&gt;"",ROWS($B$6:B17),"")</f>
        <v>12</v>
      </c>
      <c r="B17" s="1" t="s">
        <v>341</v>
      </c>
      <c r="C17" s="1" t="s">
        <v>342</v>
      </c>
      <c r="D17" s="1" t="s">
        <v>37</v>
      </c>
      <c r="E17" s="20">
        <v>1542.2</v>
      </c>
      <c r="F17" s="9">
        <v>300</v>
      </c>
      <c r="G17" s="9">
        <v>1</v>
      </c>
      <c r="H17" s="40">
        <v>42916</v>
      </c>
      <c r="I17" s="10" t="s">
        <v>45</v>
      </c>
    </row>
    <row r="18" spans="1:9" x14ac:dyDescent="0.3">
      <c r="A18" s="8">
        <f>IF(B18&lt;&gt;"",ROWS($B$6:B18),"")</f>
        <v>13</v>
      </c>
      <c r="B18" s="1" t="s">
        <v>370</v>
      </c>
      <c r="C18" s="1" t="s">
        <v>371</v>
      </c>
      <c r="D18" s="1" t="s">
        <v>37</v>
      </c>
      <c r="E18" s="20">
        <v>1423.5</v>
      </c>
      <c r="F18" s="9">
        <v>220</v>
      </c>
      <c r="G18" s="9" t="s">
        <v>212</v>
      </c>
      <c r="H18" s="40">
        <v>41970</v>
      </c>
      <c r="I18" s="10" t="s">
        <v>40</v>
      </c>
    </row>
    <row r="19" spans="1:9" x14ac:dyDescent="0.3">
      <c r="A19" s="8">
        <f>IF(B19&lt;&gt;"",ROWS($B$6:B19),"")</f>
        <v>14</v>
      </c>
      <c r="B19" s="1" t="s">
        <v>466</v>
      </c>
      <c r="C19" s="1" t="s">
        <v>467</v>
      </c>
      <c r="D19" s="1" t="s">
        <v>37</v>
      </c>
      <c r="E19" s="20">
        <v>1386.4</v>
      </c>
      <c r="F19" s="9">
        <v>226</v>
      </c>
      <c r="G19" s="9" t="s">
        <v>212</v>
      </c>
      <c r="H19" s="40">
        <v>43014</v>
      </c>
      <c r="I19" s="10" t="s">
        <v>53</v>
      </c>
    </row>
    <row r="20" spans="1:9" x14ac:dyDescent="0.3">
      <c r="A20" s="8">
        <f>IF(B20&lt;&gt;"",ROWS($B$6:B20),"")</f>
        <v>15</v>
      </c>
      <c r="B20" s="1" t="s">
        <v>464</v>
      </c>
      <c r="C20" s="1" t="s">
        <v>465</v>
      </c>
      <c r="D20" s="1" t="s">
        <v>64</v>
      </c>
      <c r="E20" s="20">
        <v>1235.5999999999999</v>
      </c>
      <c r="F20" s="9">
        <v>267</v>
      </c>
      <c r="G20" s="9">
        <v>9</v>
      </c>
      <c r="H20" s="40">
        <v>44008</v>
      </c>
      <c r="I20" s="10" t="s">
        <v>201</v>
      </c>
    </row>
    <row r="21" spans="1:9" x14ac:dyDescent="0.3">
      <c r="A21" s="8">
        <f>IF(B21&lt;&gt;"",ROWS($B$6:B21),"")</f>
        <v>16</v>
      </c>
      <c r="B21" s="1" t="s">
        <v>193</v>
      </c>
      <c r="C21" s="1" t="s">
        <v>194</v>
      </c>
      <c r="D21" s="1" t="s">
        <v>195</v>
      </c>
      <c r="E21" s="20">
        <v>1103.5999999999999</v>
      </c>
      <c r="F21" s="9">
        <v>193</v>
      </c>
      <c r="G21" s="9">
        <v>4</v>
      </c>
      <c r="H21" s="40">
        <v>43868</v>
      </c>
      <c r="I21" s="10" t="s">
        <v>149</v>
      </c>
    </row>
    <row r="22" spans="1:9" x14ac:dyDescent="0.3">
      <c r="A22" s="8">
        <f>IF(B22&lt;&gt;"",ROWS($B$6:B22),"")</f>
        <v>17</v>
      </c>
      <c r="B22" s="1" t="s">
        <v>483</v>
      </c>
      <c r="C22" s="1" t="s">
        <v>484</v>
      </c>
      <c r="D22" s="1" t="s">
        <v>320</v>
      </c>
      <c r="E22" s="20">
        <v>988</v>
      </c>
      <c r="F22" s="9">
        <v>255</v>
      </c>
      <c r="G22" s="9">
        <v>1</v>
      </c>
      <c r="H22" s="40">
        <v>43987</v>
      </c>
      <c r="I22" s="10" t="s">
        <v>231</v>
      </c>
    </row>
    <row r="23" spans="1:9" x14ac:dyDescent="0.3">
      <c r="A23" s="8">
        <f>IF(B23&lt;&gt;"",ROWS($B$6:B23),"")</f>
        <v>18</v>
      </c>
      <c r="B23" s="1" t="s">
        <v>485</v>
      </c>
      <c r="C23" s="1" t="s">
        <v>486</v>
      </c>
      <c r="D23" s="1" t="s">
        <v>487</v>
      </c>
      <c r="E23" s="20">
        <v>988</v>
      </c>
      <c r="F23" s="9">
        <v>212</v>
      </c>
      <c r="G23" s="9">
        <v>1</v>
      </c>
      <c r="H23" s="40">
        <v>43973</v>
      </c>
      <c r="I23" s="10" t="s">
        <v>76</v>
      </c>
    </row>
    <row r="24" spans="1:9" x14ac:dyDescent="0.3">
      <c r="A24" s="8">
        <f>IF(B24&lt;&gt;"",ROWS($B$6:B24),"")</f>
        <v>19</v>
      </c>
      <c r="B24" s="1" t="s">
        <v>456</v>
      </c>
      <c r="C24" s="1" t="s">
        <v>457</v>
      </c>
      <c r="D24" s="1" t="s">
        <v>37</v>
      </c>
      <c r="E24" s="20">
        <v>902.8</v>
      </c>
      <c r="F24" s="9">
        <v>152</v>
      </c>
      <c r="G24" s="9" t="s">
        <v>79</v>
      </c>
      <c r="H24" s="40">
        <v>43189</v>
      </c>
      <c r="I24" s="10" t="s">
        <v>40</v>
      </c>
    </row>
    <row r="25" spans="1:9" x14ac:dyDescent="0.3">
      <c r="A25" s="8">
        <f>IF(B25&lt;&gt;"",ROWS($B$6:B25),"")</f>
        <v>20</v>
      </c>
      <c r="B25" s="1" t="s">
        <v>509</v>
      </c>
      <c r="C25" s="1" t="s">
        <v>510</v>
      </c>
      <c r="D25" s="1" t="s">
        <v>64</v>
      </c>
      <c r="E25" s="20">
        <v>768</v>
      </c>
      <c r="F25" s="9">
        <v>235</v>
      </c>
      <c r="G25" s="9">
        <v>4</v>
      </c>
      <c r="H25" s="40">
        <v>43987</v>
      </c>
      <c r="I25" s="10" t="s">
        <v>231</v>
      </c>
    </row>
    <row r="26" spans="1:9" x14ac:dyDescent="0.3">
      <c r="A26" s="8">
        <f>IF(B26&lt;&gt;"",ROWS($B$6:B26),"")</f>
        <v>21</v>
      </c>
      <c r="B26" s="1" t="s">
        <v>532</v>
      </c>
      <c r="C26" s="1" t="s">
        <v>533</v>
      </c>
      <c r="D26" s="1" t="s">
        <v>534</v>
      </c>
      <c r="E26" s="20">
        <v>636</v>
      </c>
      <c r="F26" s="9">
        <v>96</v>
      </c>
      <c r="G26" s="9">
        <v>1</v>
      </c>
      <c r="H26" s="40">
        <v>43651</v>
      </c>
      <c r="I26" s="10" t="s">
        <v>76</v>
      </c>
    </row>
    <row r="27" spans="1:9" x14ac:dyDescent="0.3">
      <c r="A27" s="8">
        <f>IF(B27&lt;&gt;"",ROWS($B$6:B27),"")</f>
        <v>22</v>
      </c>
      <c r="B27" s="1" t="s">
        <v>271</v>
      </c>
      <c r="C27" s="1" t="s">
        <v>272</v>
      </c>
      <c r="D27" s="1" t="s">
        <v>273</v>
      </c>
      <c r="E27" s="20">
        <v>604.04999999999995</v>
      </c>
      <c r="F27" s="9">
        <v>87</v>
      </c>
      <c r="G27" s="9">
        <v>2</v>
      </c>
      <c r="H27" s="40">
        <v>43896</v>
      </c>
      <c r="I27" s="10" t="s">
        <v>149</v>
      </c>
    </row>
    <row r="28" spans="1:9" x14ac:dyDescent="0.3">
      <c r="A28" s="8">
        <f>IF(B28&lt;&gt;"",ROWS($B$6:B28),"")</f>
        <v>23</v>
      </c>
      <c r="B28" s="1" t="s">
        <v>124</v>
      </c>
      <c r="C28" s="1" t="s">
        <v>125</v>
      </c>
      <c r="D28" s="1" t="s">
        <v>37</v>
      </c>
      <c r="E28" s="20">
        <v>568</v>
      </c>
      <c r="F28" s="9">
        <v>84</v>
      </c>
      <c r="G28" s="9" t="s">
        <v>212</v>
      </c>
      <c r="H28" s="40">
        <v>43889</v>
      </c>
      <c r="I28" s="10" t="s">
        <v>32</v>
      </c>
    </row>
    <row r="29" spans="1:9" x14ac:dyDescent="0.3">
      <c r="A29" s="8">
        <f>IF(B29&lt;&gt;"",ROWS($B$6:B29),"")</f>
        <v>24</v>
      </c>
      <c r="B29" s="1" t="s">
        <v>538</v>
      </c>
      <c r="C29" s="1" t="s">
        <v>539</v>
      </c>
      <c r="D29" s="1" t="s">
        <v>540</v>
      </c>
      <c r="E29" s="20">
        <v>552.1</v>
      </c>
      <c r="F29" s="9">
        <v>112</v>
      </c>
      <c r="G29" s="9">
        <v>7</v>
      </c>
      <c r="H29" s="40">
        <v>43406</v>
      </c>
      <c r="I29" s="10" t="s">
        <v>243</v>
      </c>
    </row>
    <row r="30" spans="1:9" x14ac:dyDescent="0.3">
      <c r="A30" s="8">
        <f>IF(B30&lt;&gt;"",ROWS($B$6:B30),"")</f>
        <v>25</v>
      </c>
      <c r="B30" s="1" t="s">
        <v>535</v>
      </c>
      <c r="C30" s="1" t="s">
        <v>536</v>
      </c>
      <c r="D30" s="1" t="s">
        <v>537</v>
      </c>
      <c r="E30" s="20">
        <v>521.5</v>
      </c>
      <c r="F30" s="9">
        <v>125</v>
      </c>
      <c r="G30" s="9">
        <v>3</v>
      </c>
      <c r="H30" s="40">
        <v>43987</v>
      </c>
      <c r="I30" s="10" t="s">
        <v>231</v>
      </c>
    </row>
    <row r="31" spans="1:9" x14ac:dyDescent="0.3">
      <c r="A31" s="8">
        <f>IF(B31&lt;&gt;"",ROWS($B$6:B31),"")</f>
        <v>26</v>
      </c>
      <c r="B31" s="1" t="s">
        <v>54</v>
      </c>
      <c r="C31" s="1" t="s">
        <v>55</v>
      </c>
      <c r="D31" s="1" t="s">
        <v>37</v>
      </c>
      <c r="E31" s="20">
        <v>518.6</v>
      </c>
      <c r="F31" s="9">
        <v>109</v>
      </c>
      <c r="G31" s="9">
        <v>1</v>
      </c>
      <c r="H31" s="40">
        <v>43847</v>
      </c>
      <c r="I31" s="10" t="s">
        <v>45</v>
      </c>
    </row>
    <row r="32" spans="1:9" x14ac:dyDescent="0.3">
      <c r="A32" s="8">
        <f>IF(B32&lt;&gt;"",ROWS($B$6:B32),"")</f>
        <v>27</v>
      </c>
      <c r="B32" s="1" t="s">
        <v>495</v>
      </c>
      <c r="C32" s="1" t="s">
        <v>496</v>
      </c>
      <c r="D32" s="1" t="s">
        <v>37</v>
      </c>
      <c r="E32" s="20">
        <v>514.5</v>
      </c>
      <c r="F32" s="9">
        <v>86</v>
      </c>
      <c r="G32" s="9">
        <v>1</v>
      </c>
      <c r="H32" s="40">
        <v>43196</v>
      </c>
      <c r="I32" s="10" t="s">
        <v>99</v>
      </c>
    </row>
    <row r="33" spans="1:9" x14ac:dyDescent="0.3">
      <c r="A33" s="8">
        <f>IF(B33&lt;&gt;"",ROWS($B$6:B33),"")</f>
        <v>28</v>
      </c>
      <c r="B33" s="1" t="s">
        <v>549</v>
      </c>
      <c r="C33" s="1" t="s">
        <v>550</v>
      </c>
      <c r="D33" s="1" t="s">
        <v>37</v>
      </c>
      <c r="E33" s="20">
        <v>500</v>
      </c>
      <c r="F33" s="9">
        <v>87</v>
      </c>
      <c r="G33" s="9" t="s">
        <v>212</v>
      </c>
      <c r="H33" s="40">
        <v>44002</v>
      </c>
      <c r="I33" s="10" t="s">
        <v>40</v>
      </c>
    </row>
    <row r="34" spans="1:9" x14ac:dyDescent="0.3">
      <c r="A34" s="8">
        <f>IF(B34&lt;&gt;"",ROWS($B$6:B34),"")</f>
        <v>29</v>
      </c>
      <c r="B34" s="1" t="s">
        <v>62</v>
      </c>
      <c r="C34" s="1" t="s">
        <v>63</v>
      </c>
      <c r="D34" s="1" t="s">
        <v>64</v>
      </c>
      <c r="E34" s="20">
        <v>444.5</v>
      </c>
      <c r="F34" s="9">
        <v>85</v>
      </c>
      <c r="G34" s="9">
        <v>3</v>
      </c>
      <c r="H34" s="40">
        <v>43868</v>
      </c>
      <c r="I34" s="10" t="s">
        <v>65</v>
      </c>
    </row>
    <row r="35" spans="1:9" x14ac:dyDescent="0.3">
      <c r="A35" s="8">
        <f>IF(B35&lt;&gt;"",ROWS($B$6:B35),"")</f>
        <v>30</v>
      </c>
      <c r="B35" s="1" t="s">
        <v>213</v>
      </c>
      <c r="C35" s="1" t="s">
        <v>214</v>
      </c>
      <c r="D35" s="1" t="s">
        <v>64</v>
      </c>
      <c r="E35" s="20">
        <v>402</v>
      </c>
      <c r="F35" s="9">
        <v>104</v>
      </c>
      <c r="G35" s="9">
        <v>1</v>
      </c>
      <c r="H35" s="40">
        <v>43805</v>
      </c>
      <c r="I35" s="10" t="s">
        <v>76</v>
      </c>
    </row>
    <row r="36" spans="1:9" x14ac:dyDescent="0.3">
      <c r="A36" s="8">
        <f>IF(B36&lt;&gt;"",ROWS($B$6:B36),"")</f>
        <v>31</v>
      </c>
      <c r="B36" s="1" t="s">
        <v>51</v>
      </c>
      <c r="C36" s="1" t="s">
        <v>52</v>
      </c>
      <c r="D36" s="1" t="s">
        <v>37</v>
      </c>
      <c r="E36" s="20">
        <v>355.5</v>
      </c>
      <c r="F36" s="9">
        <v>54</v>
      </c>
      <c r="G36" s="9" t="s">
        <v>212</v>
      </c>
      <c r="H36" s="40">
        <v>43847</v>
      </c>
      <c r="I36" s="10" t="s">
        <v>53</v>
      </c>
    </row>
    <row r="37" spans="1:9" x14ac:dyDescent="0.3">
      <c r="A37" s="8">
        <f>IF(B37&lt;&gt;"",ROWS($B$6:B37),"")</f>
        <v>32</v>
      </c>
      <c r="B37" s="1" t="s">
        <v>93</v>
      </c>
      <c r="C37" s="1" t="s">
        <v>94</v>
      </c>
      <c r="D37" s="1" t="s">
        <v>95</v>
      </c>
      <c r="E37" s="20">
        <v>329</v>
      </c>
      <c r="F37" s="9">
        <v>63</v>
      </c>
      <c r="G37" s="9">
        <v>1</v>
      </c>
      <c r="H37" s="40">
        <v>43875</v>
      </c>
      <c r="I37" s="10" t="s">
        <v>76</v>
      </c>
    </row>
    <row r="38" spans="1:9" x14ac:dyDescent="0.3">
      <c r="A38" s="8">
        <f>IF(B38&lt;&gt;"",ROWS($B$6:B38),"")</f>
        <v>33</v>
      </c>
      <c r="B38" s="1" t="s">
        <v>303</v>
      </c>
      <c r="C38" s="1" t="s">
        <v>304</v>
      </c>
      <c r="D38" s="1" t="s">
        <v>305</v>
      </c>
      <c r="E38" s="20">
        <v>283.62</v>
      </c>
      <c r="F38" s="9">
        <v>61</v>
      </c>
      <c r="G38" s="9">
        <v>4</v>
      </c>
      <c r="H38" s="40">
        <v>43847</v>
      </c>
      <c r="I38" s="10" t="s">
        <v>293</v>
      </c>
    </row>
    <row r="39" spans="1:9" x14ac:dyDescent="0.3">
      <c r="A39" s="8">
        <f>IF(B39&lt;&gt;"",ROWS($B$6:B39),"")</f>
        <v>34</v>
      </c>
      <c r="B39" s="1" t="s">
        <v>500</v>
      </c>
      <c r="C39" s="1" t="s">
        <v>501</v>
      </c>
      <c r="D39" s="1" t="s">
        <v>683</v>
      </c>
      <c r="E39" s="20">
        <v>256</v>
      </c>
      <c r="F39" s="9">
        <v>56</v>
      </c>
      <c r="G39" s="9">
        <v>1</v>
      </c>
      <c r="H39" s="40">
        <v>42988</v>
      </c>
      <c r="I39" s="10" t="s">
        <v>480</v>
      </c>
    </row>
    <row r="40" spans="1:9" x14ac:dyDescent="0.3">
      <c r="A40" s="8">
        <f>IF(B40&lt;&gt;"",ROWS($B$6:B40),"")</f>
        <v>35</v>
      </c>
      <c r="B40" s="1" t="s">
        <v>586</v>
      </c>
      <c r="C40" s="1" t="s">
        <v>587</v>
      </c>
      <c r="D40" s="1" t="s">
        <v>37</v>
      </c>
      <c r="E40" s="20">
        <v>175.5</v>
      </c>
      <c r="F40" s="9">
        <v>27</v>
      </c>
      <c r="G40" s="9" t="s">
        <v>455</v>
      </c>
      <c r="H40" s="40">
        <v>43714</v>
      </c>
      <c r="I40" s="10" t="s">
        <v>40</v>
      </c>
    </row>
    <row r="41" spans="1:9" x14ac:dyDescent="0.3">
      <c r="A41" s="8">
        <f>IF(B41&lt;&gt;"",ROWS($B$6:B41),"")</f>
        <v>36</v>
      </c>
      <c r="B41" s="1" t="s">
        <v>100</v>
      </c>
      <c r="C41" s="1" t="s">
        <v>101</v>
      </c>
      <c r="D41" s="1" t="s">
        <v>70</v>
      </c>
      <c r="E41" s="20">
        <v>175.5</v>
      </c>
      <c r="F41" s="9">
        <v>32</v>
      </c>
      <c r="G41" s="9">
        <v>3</v>
      </c>
      <c r="H41" s="40">
        <v>43882</v>
      </c>
      <c r="I41" s="10" t="s">
        <v>88</v>
      </c>
    </row>
    <row r="42" spans="1:9" x14ac:dyDescent="0.3">
      <c r="A42" s="8">
        <f>IF(B42&lt;&gt;"",ROWS($B$6:B42),"")</f>
        <v>37</v>
      </c>
      <c r="B42" s="1" t="s">
        <v>66</v>
      </c>
      <c r="C42" s="1" t="s">
        <v>67</v>
      </c>
      <c r="D42" s="1" t="s">
        <v>37</v>
      </c>
      <c r="E42" s="20">
        <v>171</v>
      </c>
      <c r="F42" s="9">
        <v>29</v>
      </c>
      <c r="G42" s="9" t="s">
        <v>455</v>
      </c>
      <c r="H42" s="40">
        <v>43875</v>
      </c>
      <c r="I42" s="10" t="s">
        <v>53</v>
      </c>
    </row>
    <row r="43" spans="1:9" x14ac:dyDescent="0.3">
      <c r="A43" s="8">
        <f>IF(B43&lt;&gt;"",ROWS($B$6:B43),"")</f>
        <v>38</v>
      </c>
      <c r="B43" s="1" t="s">
        <v>546</v>
      </c>
      <c r="C43" s="1" t="s">
        <v>547</v>
      </c>
      <c r="D43" s="1" t="s">
        <v>548</v>
      </c>
      <c r="E43" s="20">
        <v>157.69999999999999</v>
      </c>
      <c r="F43" s="9">
        <v>29</v>
      </c>
      <c r="G43" s="9" t="s">
        <v>433</v>
      </c>
      <c r="H43" s="40">
        <v>43987</v>
      </c>
      <c r="I43" s="10" t="s">
        <v>231</v>
      </c>
    </row>
    <row r="44" spans="1:9" x14ac:dyDescent="0.3">
      <c r="A44" s="8">
        <f>IF(B44&lt;&gt;"",ROWS($B$6:B44),"")</f>
        <v>39</v>
      </c>
      <c r="B44" s="1" t="s">
        <v>452</v>
      </c>
      <c r="C44" s="1" t="s">
        <v>453</v>
      </c>
      <c r="D44" s="1" t="s">
        <v>454</v>
      </c>
      <c r="E44" s="20">
        <v>156.5</v>
      </c>
      <c r="F44" s="9">
        <v>32</v>
      </c>
      <c r="G44" s="9" t="s">
        <v>455</v>
      </c>
      <c r="H44" s="40">
        <v>43700</v>
      </c>
      <c r="I44" s="10" t="s">
        <v>53</v>
      </c>
    </row>
    <row r="45" spans="1:9" x14ac:dyDescent="0.3">
      <c r="A45" s="8">
        <f>IF(B45&lt;&gt;"",ROWS($B$6:B45),"")</f>
        <v>40</v>
      </c>
      <c r="B45" s="1" t="s">
        <v>511</v>
      </c>
      <c r="C45" s="1" t="s">
        <v>512</v>
      </c>
      <c r="D45" s="1" t="s">
        <v>70</v>
      </c>
      <c r="E45" s="20">
        <v>133.5</v>
      </c>
      <c r="F45" s="9">
        <v>21</v>
      </c>
      <c r="G45" s="9" t="s">
        <v>455</v>
      </c>
      <c r="H45" s="40">
        <v>43742</v>
      </c>
      <c r="I45" s="10" t="s">
        <v>40</v>
      </c>
    </row>
    <row r="46" spans="1:9" x14ac:dyDescent="0.3">
      <c r="A46" s="8">
        <f>IF(B46&lt;&gt;"",ROWS($B$6:B46),"")</f>
        <v>41</v>
      </c>
      <c r="B46" s="1" t="s">
        <v>505</v>
      </c>
      <c r="C46" s="1" t="s">
        <v>506</v>
      </c>
      <c r="D46" s="1" t="s">
        <v>64</v>
      </c>
      <c r="E46" s="20">
        <v>131.5</v>
      </c>
      <c r="F46" s="9">
        <v>33</v>
      </c>
      <c r="G46" s="9">
        <v>2</v>
      </c>
      <c r="H46" s="40">
        <v>43987</v>
      </c>
      <c r="I46" s="10" t="s">
        <v>231</v>
      </c>
    </row>
    <row r="47" spans="1:9" x14ac:dyDescent="0.3">
      <c r="A47" s="8">
        <f>IF(B47&lt;&gt;"",ROWS($B$6:B47),"")</f>
        <v>42</v>
      </c>
      <c r="B47" s="1" t="s">
        <v>543</v>
      </c>
      <c r="C47" s="1" t="s">
        <v>544</v>
      </c>
      <c r="D47" s="1" t="s">
        <v>64</v>
      </c>
      <c r="E47" s="20">
        <v>116</v>
      </c>
      <c r="F47" s="9">
        <v>34</v>
      </c>
      <c r="G47" s="9" t="s">
        <v>433</v>
      </c>
      <c r="H47" s="40">
        <v>43987</v>
      </c>
      <c r="I47" s="10" t="s">
        <v>231</v>
      </c>
    </row>
    <row r="48" spans="1:9" x14ac:dyDescent="0.3">
      <c r="A48" s="8">
        <f>IF(B48&lt;&gt;"",ROWS($B$6:B48),"")</f>
        <v>43</v>
      </c>
      <c r="B48" s="1" t="s">
        <v>507</v>
      </c>
      <c r="C48" s="1" t="s">
        <v>508</v>
      </c>
      <c r="D48" s="1" t="s">
        <v>315</v>
      </c>
      <c r="E48" s="20">
        <v>84</v>
      </c>
      <c r="F48" s="9">
        <v>21</v>
      </c>
      <c r="G48" s="9">
        <v>1</v>
      </c>
      <c r="H48" s="40">
        <v>42654</v>
      </c>
      <c r="I48" s="10" t="s">
        <v>480</v>
      </c>
    </row>
    <row r="49" spans="1:9" x14ac:dyDescent="0.3">
      <c r="A49" s="8">
        <f>IF(B49&lt;&gt;"",ROWS($B$6:B49),"")</f>
        <v>44</v>
      </c>
      <c r="B49" s="1" t="s">
        <v>628</v>
      </c>
      <c r="C49" s="1" t="s">
        <v>548</v>
      </c>
      <c r="D49" s="1" t="s">
        <v>37</v>
      </c>
      <c r="E49" s="20">
        <v>82</v>
      </c>
      <c r="F49" s="9">
        <v>13</v>
      </c>
      <c r="G49" s="9" t="s">
        <v>433</v>
      </c>
      <c r="H49" s="40">
        <v>42986</v>
      </c>
      <c r="I49" s="10" t="s">
        <v>40</v>
      </c>
    </row>
    <row r="50" spans="1:9" x14ac:dyDescent="0.3">
      <c r="A50" s="8">
        <f>IF(B50&lt;&gt;"",ROWS($B$6:B50),"")</f>
        <v>45</v>
      </c>
      <c r="B50" s="1" t="s">
        <v>359</v>
      </c>
      <c r="C50" s="1" t="s">
        <v>360</v>
      </c>
      <c r="D50" s="1" t="s">
        <v>37</v>
      </c>
      <c r="E50" s="20">
        <v>73.900000000000006</v>
      </c>
      <c r="F50" s="9">
        <v>21</v>
      </c>
      <c r="G50" s="9">
        <v>1</v>
      </c>
      <c r="H50" s="40">
        <v>43896</v>
      </c>
      <c r="I50" s="10" t="s">
        <v>76</v>
      </c>
    </row>
    <row r="51" spans="1:9" x14ac:dyDescent="0.3">
      <c r="A51" s="8">
        <f>IF(B51&lt;&gt;"",ROWS($B$6:B51),"")</f>
        <v>46</v>
      </c>
      <c r="B51" s="1" t="s">
        <v>638</v>
      </c>
      <c r="C51" s="1" t="s">
        <v>639</v>
      </c>
      <c r="D51" s="1" t="s">
        <v>37</v>
      </c>
      <c r="E51" s="20">
        <v>73</v>
      </c>
      <c r="F51" s="9">
        <v>18</v>
      </c>
      <c r="G51" s="9">
        <v>1</v>
      </c>
      <c r="H51" s="40">
        <v>43987</v>
      </c>
      <c r="I51" s="10" t="s">
        <v>640</v>
      </c>
    </row>
    <row r="52" spans="1:9" x14ac:dyDescent="0.3">
      <c r="A52" s="8">
        <f>IF(B52&lt;&gt;"",ROWS($B$6:B52),"")</f>
        <v>47</v>
      </c>
      <c r="B52" s="1" t="s">
        <v>129</v>
      </c>
      <c r="C52" s="1" t="s">
        <v>130</v>
      </c>
      <c r="D52" s="1" t="s">
        <v>131</v>
      </c>
      <c r="E52" s="20">
        <v>71.5</v>
      </c>
      <c r="F52" s="9">
        <v>15</v>
      </c>
      <c r="G52" s="9" t="s">
        <v>433</v>
      </c>
      <c r="H52" s="40">
        <v>43861</v>
      </c>
      <c r="I52" s="10" t="s">
        <v>32</v>
      </c>
    </row>
    <row r="53" spans="1:9" x14ac:dyDescent="0.3">
      <c r="A53" s="8">
        <f>IF(B53&lt;&gt;"",ROWS($B$6:B53),"")</f>
        <v>48</v>
      </c>
      <c r="B53" s="1" t="s">
        <v>643</v>
      </c>
      <c r="C53" s="1" t="s">
        <v>644</v>
      </c>
      <c r="D53" s="1" t="s">
        <v>645</v>
      </c>
      <c r="E53" s="20">
        <v>63</v>
      </c>
      <c r="F53" s="9">
        <v>21</v>
      </c>
      <c r="G53" s="9">
        <v>1</v>
      </c>
      <c r="H53" s="40">
        <v>43560</v>
      </c>
      <c r="I53" s="10" t="s">
        <v>231</v>
      </c>
    </row>
    <row r="54" spans="1:9" x14ac:dyDescent="0.3">
      <c r="A54" s="8">
        <f>IF(B54&lt;&gt;"",ROWS($B$6:B54),"")</f>
        <v>49</v>
      </c>
      <c r="B54" s="1" t="s">
        <v>646</v>
      </c>
      <c r="C54" s="1" t="s">
        <v>647</v>
      </c>
      <c r="D54" s="1" t="s">
        <v>37</v>
      </c>
      <c r="E54" s="20">
        <v>61</v>
      </c>
      <c r="F54" s="9">
        <v>12</v>
      </c>
      <c r="G54" s="9">
        <v>1</v>
      </c>
      <c r="H54" s="40">
        <v>43448</v>
      </c>
      <c r="I54" s="10" t="s">
        <v>53</v>
      </c>
    </row>
    <row r="55" spans="1:9" x14ac:dyDescent="0.3">
      <c r="A55" s="8">
        <f>IF(B55&lt;&gt;"",ROWS($B$6:B55),"")</f>
        <v>50</v>
      </c>
      <c r="B55" s="1" t="s">
        <v>595</v>
      </c>
      <c r="C55" s="1" t="s">
        <v>596</v>
      </c>
      <c r="D55" s="1" t="s">
        <v>597</v>
      </c>
      <c r="E55" s="20">
        <v>60</v>
      </c>
      <c r="F55" s="9">
        <v>18</v>
      </c>
      <c r="G55" s="9">
        <v>2</v>
      </c>
      <c r="H55" s="40">
        <v>43997</v>
      </c>
      <c r="I55" s="10" t="s">
        <v>231</v>
      </c>
    </row>
    <row r="56" spans="1:9" x14ac:dyDescent="0.3">
      <c r="A56" s="8">
        <f>IF(B56&lt;&gt;"",ROWS($B$6:B56),"")</f>
        <v>51</v>
      </c>
      <c r="B56" s="1" t="s">
        <v>410</v>
      </c>
      <c r="C56" s="1" t="s">
        <v>411</v>
      </c>
      <c r="D56" s="1" t="s">
        <v>82</v>
      </c>
      <c r="E56" s="20">
        <v>59.5</v>
      </c>
      <c r="F56" s="9">
        <v>13</v>
      </c>
      <c r="G56" s="9">
        <v>3</v>
      </c>
      <c r="H56" s="40">
        <v>43903</v>
      </c>
      <c r="I56" s="10" t="s">
        <v>164</v>
      </c>
    </row>
    <row r="57" spans="1:9" x14ac:dyDescent="0.3">
      <c r="A57" s="8">
        <f>IF(B57&lt;&gt;"",ROWS($B$6:B57),"")</f>
        <v>52</v>
      </c>
      <c r="B57" s="1" t="s">
        <v>654</v>
      </c>
      <c r="C57" s="1" t="s">
        <v>655</v>
      </c>
      <c r="D57" s="1" t="s">
        <v>64</v>
      </c>
      <c r="E57" s="20">
        <v>57</v>
      </c>
      <c r="F57" s="9">
        <v>19</v>
      </c>
      <c r="G57" s="9">
        <v>1</v>
      </c>
      <c r="H57" s="40">
        <v>43644</v>
      </c>
      <c r="I57" s="10" t="s">
        <v>569</v>
      </c>
    </row>
    <row r="58" spans="1:9" x14ac:dyDescent="0.3">
      <c r="A58" s="8">
        <f>IF(B58&lt;&gt;"",ROWS($B$6:B58),"")</f>
        <v>53</v>
      </c>
      <c r="B58" s="1" t="s">
        <v>659</v>
      </c>
      <c r="C58" s="1" t="s">
        <v>660</v>
      </c>
      <c r="D58" s="1" t="s">
        <v>661</v>
      </c>
      <c r="E58" s="20">
        <v>43.5</v>
      </c>
      <c r="F58" s="9">
        <v>12</v>
      </c>
      <c r="G58" s="9" t="s">
        <v>433</v>
      </c>
      <c r="H58" s="40">
        <v>43987</v>
      </c>
      <c r="I58" s="10" t="s">
        <v>231</v>
      </c>
    </row>
    <row r="59" spans="1:9" x14ac:dyDescent="0.3">
      <c r="A59" s="8">
        <f>IF(B59&lt;&gt;"",ROWS($B$6:B59),"")</f>
        <v>54</v>
      </c>
      <c r="B59" s="1" t="s">
        <v>551</v>
      </c>
      <c r="C59" s="1" t="s">
        <v>552</v>
      </c>
      <c r="D59" s="1" t="s">
        <v>553</v>
      </c>
      <c r="E59" s="20">
        <v>38</v>
      </c>
      <c r="F59" s="9">
        <v>13</v>
      </c>
      <c r="G59" s="9">
        <v>1</v>
      </c>
      <c r="H59" s="40">
        <v>43637</v>
      </c>
      <c r="I59" s="10" t="s">
        <v>61</v>
      </c>
    </row>
    <row r="60" spans="1:9" x14ac:dyDescent="0.3">
      <c r="A60" s="8">
        <f>IF(B60&lt;&gt;"",ROWS($B$6:B60),"")</f>
        <v>55</v>
      </c>
      <c r="B60" s="1" t="s">
        <v>30</v>
      </c>
      <c r="C60" s="1" t="s">
        <v>30</v>
      </c>
      <c r="D60" s="1" t="s">
        <v>27</v>
      </c>
      <c r="E60" s="20">
        <v>35.799999999999997</v>
      </c>
      <c r="F60" s="9">
        <v>6</v>
      </c>
      <c r="G60" s="9" t="s">
        <v>433</v>
      </c>
      <c r="H60" s="40">
        <v>43861</v>
      </c>
      <c r="I60" s="10" t="s">
        <v>32</v>
      </c>
    </row>
    <row r="61" spans="1:9" x14ac:dyDescent="0.3">
      <c r="A61" s="8">
        <f>IF(B61&lt;&gt;"",ROWS($B$6:B61),"")</f>
        <v>56</v>
      </c>
      <c r="B61" s="1" t="s">
        <v>664</v>
      </c>
      <c r="C61" s="1" t="s">
        <v>665</v>
      </c>
      <c r="D61" s="1" t="s">
        <v>666</v>
      </c>
      <c r="E61" s="20">
        <v>33</v>
      </c>
      <c r="F61" s="9">
        <v>11</v>
      </c>
      <c r="G61" s="9">
        <v>1</v>
      </c>
      <c r="H61" s="40">
        <v>41985</v>
      </c>
      <c r="I61" s="10" t="s">
        <v>32</v>
      </c>
    </row>
    <row r="62" spans="1:9" x14ac:dyDescent="0.3">
      <c r="A62" s="8">
        <f>IF(B62&lt;&gt;"",ROWS($B$6:B62),"")</f>
        <v>57</v>
      </c>
      <c r="B62" s="1" t="s">
        <v>431</v>
      </c>
      <c r="C62" s="1" t="s">
        <v>432</v>
      </c>
      <c r="D62" s="1" t="s">
        <v>64</v>
      </c>
      <c r="E62" s="20">
        <v>31</v>
      </c>
      <c r="F62" s="9">
        <v>10</v>
      </c>
      <c r="G62" s="9">
        <v>1</v>
      </c>
      <c r="H62" s="40">
        <v>44011</v>
      </c>
      <c r="I62" s="10" t="s">
        <v>231</v>
      </c>
    </row>
    <row r="63" spans="1:9" x14ac:dyDescent="0.3">
      <c r="A63" s="8">
        <f>IF(B63&lt;&gt;"",ROWS($B$6:B63),"")</f>
        <v>58</v>
      </c>
      <c r="B63" s="1" t="s">
        <v>623</v>
      </c>
      <c r="C63" s="1" t="s">
        <v>624</v>
      </c>
      <c r="D63" s="1" t="s">
        <v>625</v>
      </c>
      <c r="E63" s="20">
        <v>26</v>
      </c>
      <c r="F63" s="9">
        <v>8</v>
      </c>
      <c r="G63" s="9" t="s">
        <v>212</v>
      </c>
      <c r="H63" s="40">
        <v>44011</v>
      </c>
      <c r="I63" s="10" t="s">
        <v>231</v>
      </c>
    </row>
    <row r="64" spans="1:9" x14ac:dyDescent="0.3">
      <c r="A64" s="8">
        <f>IF(B64&lt;&gt;"",ROWS($B$6:B64),"")</f>
        <v>59</v>
      </c>
      <c r="B64" s="1" t="s">
        <v>365</v>
      </c>
      <c r="C64" s="1" t="s">
        <v>366</v>
      </c>
      <c r="D64" s="1" t="s">
        <v>367</v>
      </c>
      <c r="E64" s="20">
        <v>23</v>
      </c>
      <c r="F64" s="9">
        <v>7</v>
      </c>
      <c r="G64" s="9">
        <v>4</v>
      </c>
      <c r="H64" s="40">
        <v>43889</v>
      </c>
      <c r="I64" s="10" t="s">
        <v>687</v>
      </c>
    </row>
    <row r="65" spans="5:6" x14ac:dyDescent="0.3">
      <c r="E65" s="18">
        <f>SUBTOTAL(109,Table3_Birželis[Pajamos])</f>
        <v>93783.540000000008</v>
      </c>
      <c r="F65" s="11">
        <f>SUBTOTAL(109,Table3_Birželis[Žiūrovų skaičius])</f>
        <v>18710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85"/>
  <sheetViews>
    <sheetView topLeftCell="A54" workbookViewId="0">
      <selection activeCell="D11" sqref="D11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19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96</v>
      </c>
      <c r="C6" s="1" t="s">
        <v>97</v>
      </c>
      <c r="D6" s="1" t="s">
        <v>98</v>
      </c>
      <c r="E6" s="20">
        <v>57969.45</v>
      </c>
      <c r="F6" s="9">
        <v>12125</v>
      </c>
      <c r="G6" s="9">
        <v>15</v>
      </c>
      <c r="H6" s="40">
        <v>44008</v>
      </c>
      <c r="I6" s="10" t="s">
        <v>99</v>
      </c>
    </row>
    <row r="7" spans="1:9" x14ac:dyDescent="0.3">
      <c r="A7" s="8">
        <f>IF(B7&lt;&gt;"",ROWS($B$6:B7),"")</f>
        <v>2</v>
      </c>
      <c r="B7" s="1" t="s">
        <v>119</v>
      </c>
      <c r="C7" s="1" t="s">
        <v>120</v>
      </c>
      <c r="D7" s="1" t="s">
        <v>37</v>
      </c>
      <c r="E7" s="20">
        <v>44656</v>
      </c>
      <c r="F7" s="9">
        <v>6794</v>
      </c>
      <c r="G7" s="9" t="s">
        <v>111</v>
      </c>
      <c r="H7" s="40">
        <v>44008</v>
      </c>
      <c r="I7" s="10" t="s">
        <v>61</v>
      </c>
    </row>
    <row r="8" spans="1:9" x14ac:dyDescent="0.3">
      <c r="A8" s="8">
        <f>IF(B8&lt;&gt;"",ROWS($B$6:B8),"")</f>
        <v>3</v>
      </c>
      <c r="B8" s="1" t="s">
        <v>122</v>
      </c>
      <c r="C8" s="1" t="s">
        <v>122</v>
      </c>
      <c r="D8" s="1" t="s">
        <v>27</v>
      </c>
      <c r="E8" s="20">
        <v>38853.43</v>
      </c>
      <c r="F8" s="9">
        <v>6909</v>
      </c>
      <c r="G8" s="9">
        <v>18</v>
      </c>
      <c r="H8" s="40">
        <v>44008</v>
      </c>
      <c r="I8" s="10" t="s">
        <v>123</v>
      </c>
    </row>
    <row r="9" spans="1:9" x14ac:dyDescent="0.3">
      <c r="A9" s="8">
        <f>IF(B9&lt;&gt;"",ROWS($B$6:B9),"")</f>
        <v>4</v>
      </c>
      <c r="B9" s="1" t="s">
        <v>57</v>
      </c>
      <c r="C9" s="1" t="s">
        <v>58</v>
      </c>
      <c r="D9" s="1" t="s">
        <v>37</v>
      </c>
      <c r="E9" s="20">
        <v>35816.86</v>
      </c>
      <c r="F9" s="9">
        <v>8015</v>
      </c>
      <c r="G9" s="9">
        <v>11</v>
      </c>
      <c r="H9" s="40">
        <v>43896</v>
      </c>
      <c r="I9" s="10" t="s">
        <v>38</v>
      </c>
    </row>
    <row r="10" spans="1:9" x14ac:dyDescent="0.3">
      <c r="A10" s="8">
        <f>IF(B10&lt;&gt;"",ROWS($B$6:B10),"")</f>
        <v>5</v>
      </c>
      <c r="B10" s="1" t="s">
        <v>154</v>
      </c>
      <c r="C10" s="1" t="s">
        <v>155</v>
      </c>
      <c r="D10" s="1" t="s">
        <v>156</v>
      </c>
      <c r="E10" s="20">
        <v>28623</v>
      </c>
      <c r="F10" s="9">
        <v>6663</v>
      </c>
      <c r="G10" s="9" t="s">
        <v>105</v>
      </c>
      <c r="H10" s="40">
        <v>44029</v>
      </c>
      <c r="I10" s="10" t="s">
        <v>61</v>
      </c>
    </row>
    <row r="11" spans="1:9" x14ac:dyDescent="0.3">
      <c r="A11" s="8">
        <f>IF(B11&lt;&gt;"",ROWS($B$6:B11),"")</f>
        <v>6</v>
      </c>
      <c r="B11" s="1" t="s">
        <v>182</v>
      </c>
      <c r="C11" s="1" t="s">
        <v>183</v>
      </c>
      <c r="D11" s="1" t="s">
        <v>184</v>
      </c>
      <c r="E11" s="20">
        <v>25767.98</v>
      </c>
      <c r="F11" s="9">
        <v>5481</v>
      </c>
      <c r="G11" s="9" t="s">
        <v>28</v>
      </c>
      <c r="H11" s="40">
        <v>44022</v>
      </c>
      <c r="I11" s="10" t="s">
        <v>32</v>
      </c>
    </row>
    <row r="12" spans="1:9" x14ac:dyDescent="0.3">
      <c r="A12" s="8">
        <f>IF(B12&lt;&gt;"",ROWS($B$6:B12),"")</f>
        <v>7</v>
      </c>
      <c r="B12" s="1" t="s">
        <v>196</v>
      </c>
      <c r="C12" s="1" t="s">
        <v>197</v>
      </c>
      <c r="D12" s="1" t="s">
        <v>82</v>
      </c>
      <c r="E12" s="20">
        <v>24631</v>
      </c>
      <c r="F12" s="9">
        <v>4189</v>
      </c>
      <c r="G12" s="9" t="s">
        <v>105</v>
      </c>
      <c r="H12" s="40">
        <v>44015</v>
      </c>
      <c r="I12" s="10" t="s">
        <v>61</v>
      </c>
    </row>
    <row r="13" spans="1:9" x14ac:dyDescent="0.3">
      <c r="A13" s="8">
        <f>IF(B13&lt;&gt;"",ROWS($B$6:B13),"")</f>
        <v>8</v>
      </c>
      <c r="B13" s="1" t="s">
        <v>150</v>
      </c>
      <c r="C13" s="1" t="s">
        <v>151</v>
      </c>
      <c r="D13" s="1" t="s">
        <v>37</v>
      </c>
      <c r="E13" s="20">
        <v>24314</v>
      </c>
      <c r="F13" s="9">
        <v>4220</v>
      </c>
      <c r="G13" s="9" t="s">
        <v>105</v>
      </c>
      <c r="H13" s="40">
        <v>44036</v>
      </c>
      <c r="I13" s="10" t="s">
        <v>61</v>
      </c>
    </row>
    <row r="14" spans="1:9" x14ac:dyDescent="0.3">
      <c r="A14" s="8">
        <f>IF(B14&lt;&gt;"",ROWS($B$6:B14),"")</f>
        <v>9</v>
      </c>
      <c r="B14" s="1" t="s">
        <v>208</v>
      </c>
      <c r="C14" s="1" t="s">
        <v>209</v>
      </c>
      <c r="D14" s="1" t="s">
        <v>64</v>
      </c>
      <c r="E14" s="20">
        <v>23758.77</v>
      </c>
      <c r="F14" s="9">
        <v>5579</v>
      </c>
      <c r="G14" s="9">
        <v>16</v>
      </c>
      <c r="H14" s="40">
        <v>44015</v>
      </c>
      <c r="I14" s="10" t="s">
        <v>76</v>
      </c>
    </row>
    <row r="15" spans="1:9" x14ac:dyDescent="0.3">
      <c r="A15" s="8">
        <f>IF(B15&lt;&gt;"",ROWS($B$6:B15),"")</f>
        <v>10</v>
      </c>
      <c r="B15" s="1" t="s">
        <v>185</v>
      </c>
      <c r="C15" s="1" t="s">
        <v>186</v>
      </c>
      <c r="D15" s="1" t="s">
        <v>187</v>
      </c>
      <c r="E15" s="20">
        <v>17628</v>
      </c>
      <c r="F15" s="9">
        <v>2735</v>
      </c>
      <c r="G15" s="9" t="s">
        <v>126</v>
      </c>
      <c r="H15" s="40">
        <v>44036</v>
      </c>
      <c r="I15" s="10" t="s">
        <v>61</v>
      </c>
    </row>
    <row r="16" spans="1:9" x14ac:dyDescent="0.3">
      <c r="A16" s="8">
        <f>IF(B16&lt;&gt;"",ROWS($B$6:B16),"")</f>
        <v>11</v>
      </c>
      <c r="B16" s="1" t="s">
        <v>191</v>
      </c>
      <c r="C16" s="1" t="s">
        <v>192</v>
      </c>
      <c r="D16" s="1" t="s">
        <v>82</v>
      </c>
      <c r="E16" s="20">
        <v>16234</v>
      </c>
      <c r="F16" s="9">
        <v>2710</v>
      </c>
      <c r="G16" s="9">
        <v>6</v>
      </c>
      <c r="H16" s="40">
        <v>44008</v>
      </c>
      <c r="I16" s="10" t="s">
        <v>61</v>
      </c>
    </row>
    <row r="17" spans="1:9" x14ac:dyDescent="0.3">
      <c r="A17" s="8">
        <f>IF(B17&lt;&gt;"",ROWS($B$6:B17),"")</f>
        <v>12</v>
      </c>
      <c r="B17" s="1" t="s">
        <v>263</v>
      </c>
      <c r="C17" s="1" t="s">
        <v>264</v>
      </c>
      <c r="D17" s="1" t="s">
        <v>265</v>
      </c>
      <c r="E17" s="20">
        <v>15373.91</v>
      </c>
      <c r="F17" s="9">
        <v>2657</v>
      </c>
      <c r="G17" s="9" t="s">
        <v>48</v>
      </c>
      <c r="H17" s="40">
        <v>44022</v>
      </c>
      <c r="I17" s="10" t="s">
        <v>201</v>
      </c>
    </row>
    <row r="18" spans="1:9" x14ac:dyDescent="0.3">
      <c r="A18" s="8">
        <f>IF(B18&lt;&gt;"",ROWS($B$6:B18),"")</f>
        <v>13</v>
      </c>
      <c r="B18" s="1" t="s">
        <v>198</v>
      </c>
      <c r="C18" s="1" t="s">
        <v>199</v>
      </c>
      <c r="D18" s="1" t="s">
        <v>200</v>
      </c>
      <c r="E18" s="20">
        <v>12883.91</v>
      </c>
      <c r="F18" s="9">
        <v>2755</v>
      </c>
      <c r="G18" s="9" t="s">
        <v>105</v>
      </c>
      <c r="H18" s="40">
        <v>44036</v>
      </c>
      <c r="I18" s="10" t="s">
        <v>201</v>
      </c>
    </row>
    <row r="19" spans="1:9" x14ac:dyDescent="0.3">
      <c r="A19" s="8">
        <f>IF(B19&lt;&gt;"",ROWS($B$6:B19),"")</f>
        <v>14</v>
      </c>
      <c r="B19" s="1" t="s">
        <v>285</v>
      </c>
      <c r="C19" s="1" t="s">
        <v>286</v>
      </c>
      <c r="D19" s="1" t="s">
        <v>265</v>
      </c>
      <c r="E19" s="20">
        <v>12283.68</v>
      </c>
      <c r="F19" s="9">
        <v>2109</v>
      </c>
      <c r="G19" s="9" t="s">
        <v>28</v>
      </c>
      <c r="H19" s="40">
        <v>44029</v>
      </c>
      <c r="I19" s="10" t="s">
        <v>32</v>
      </c>
    </row>
    <row r="20" spans="1:9" x14ac:dyDescent="0.3">
      <c r="A20" s="8">
        <f>IF(B20&lt;&gt;"",ROWS($B$6:B20),"")</f>
        <v>15</v>
      </c>
      <c r="B20" s="1" t="s">
        <v>259</v>
      </c>
      <c r="C20" s="1" t="s">
        <v>260</v>
      </c>
      <c r="D20" s="1" t="s">
        <v>37</v>
      </c>
      <c r="E20" s="20">
        <v>11600.02</v>
      </c>
      <c r="F20" s="9">
        <v>2380</v>
      </c>
      <c r="G20" s="9" t="s">
        <v>223</v>
      </c>
      <c r="H20" s="40">
        <v>44008</v>
      </c>
      <c r="I20" s="10" t="s">
        <v>32</v>
      </c>
    </row>
    <row r="21" spans="1:9" x14ac:dyDescent="0.3">
      <c r="A21" s="8">
        <f>IF(B21&lt;&gt;"",ROWS($B$6:B21),"")</f>
        <v>16</v>
      </c>
      <c r="B21" s="1" t="s">
        <v>308</v>
      </c>
      <c r="C21" s="1" t="s">
        <v>309</v>
      </c>
      <c r="D21" s="1" t="s">
        <v>82</v>
      </c>
      <c r="E21" s="20">
        <v>8188.11</v>
      </c>
      <c r="F21" s="9">
        <v>1374</v>
      </c>
      <c r="G21" s="9" t="s">
        <v>79</v>
      </c>
      <c r="H21" s="40">
        <v>44022</v>
      </c>
      <c r="I21" s="10" t="s">
        <v>201</v>
      </c>
    </row>
    <row r="22" spans="1:9" x14ac:dyDescent="0.3">
      <c r="A22" s="8">
        <f>IF(B22&lt;&gt;"",ROWS($B$6:B22),"")</f>
        <v>17</v>
      </c>
      <c r="B22" s="1" t="s">
        <v>330</v>
      </c>
      <c r="C22" s="1" t="s">
        <v>331</v>
      </c>
      <c r="D22" s="1" t="s">
        <v>332</v>
      </c>
      <c r="E22" s="20">
        <v>5932.37</v>
      </c>
      <c r="F22" s="9">
        <v>1365</v>
      </c>
      <c r="G22" s="9" t="s">
        <v>333</v>
      </c>
      <c r="H22" s="40">
        <v>44029</v>
      </c>
      <c r="I22" s="10" t="s">
        <v>334</v>
      </c>
    </row>
    <row r="23" spans="1:9" x14ac:dyDescent="0.3">
      <c r="A23" s="8">
        <f>IF(B23&lt;&gt;"",ROWS($B$6:B23),"")</f>
        <v>18</v>
      </c>
      <c r="B23" s="1" t="s">
        <v>353</v>
      </c>
      <c r="C23" s="1" t="s">
        <v>354</v>
      </c>
      <c r="D23" s="1" t="s">
        <v>265</v>
      </c>
      <c r="E23" s="20">
        <v>5162.25</v>
      </c>
      <c r="F23" s="9">
        <v>918</v>
      </c>
      <c r="G23" s="9">
        <v>16</v>
      </c>
      <c r="H23" s="40">
        <v>44029</v>
      </c>
      <c r="I23" s="10" t="s">
        <v>164</v>
      </c>
    </row>
    <row r="24" spans="1:9" x14ac:dyDescent="0.3">
      <c r="A24" s="8">
        <f>IF(B24&lt;&gt;"",ROWS($B$6:B24),"")</f>
        <v>19</v>
      </c>
      <c r="B24" s="1" t="s">
        <v>368</v>
      </c>
      <c r="C24" s="1" t="s">
        <v>369</v>
      </c>
      <c r="D24" s="1" t="s">
        <v>64</v>
      </c>
      <c r="E24" s="20">
        <v>4600</v>
      </c>
      <c r="F24" s="9">
        <v>839</v>
      </c>
      <c r="G24" s="9">
        <v>15</v>
      </c>
      <c r="H24" s="40">
        <v>44022</v>
      </c>
      <c r="I24" s="10" t="s">
        <v>76</v>
      </c>
    </row>
    <row r="25" spans="1:9" x14ac:dyDescent="0.3">
      <c r="A25" s="8">
        <f>IF(B25&lt;&gt;"",ROWS($B$6:B25),"")</f>
        <v>20</v>
      </c>
      <c r="B25" s="1" t="s">
        <v>372</v>
      </c>
      <c r="C25" s="1" t="s">
        <v>373</v>
      </c>
      <c r="D25" s="1" t="s">
        <v>64</v>
      </c>
      <c r="E25" s="20">
        <v>4542.18</v>
      </c>
      <c r="F25" s="9">
        <v>755</v>
      </c>
      <c r="G25" s="9" t="s">
        <v>79</v>
      </c>
      <c r="H25" s="40">
        <v>44015</v>
      </c>
      <c r="I25" s="10" t="s">
        <v>201</v>
      </c>
    </row>
    <row r="26" spans="1:9" x14ac:dyDescent="0.3">
      <c r="A26" s="8">
        <f>IF(B26&lt;&gt;"",ROWS($B$6:B26),"")</f>
        <v>21</v>
      </c>
      <c r="B26" s="1" t="s">
        <v>89</v>
      </c>
      <c r="C26" s="1" t="s">
        <v>90</v>
      </c>
      <c r="D26" s="1" t="s">
        <v>91</v>
      </c>
      <c r="E26" s="20">
        <v>3607</v>
      </c>
      <c r="F26" s="9">
        <v>1195</v>
      </c>
      <c r="G26" s="9" t="s">
        <v>282</v>
      </c>
      <c r="H26" s="40">
        <v>43882</v>
      </c>
      <c r="I26" s="10" t="s">
        <v>61</v>
      </c>
    </row>
    <row r="27" spans="1:9" x14ac:dyDescent="0.3">
      <c r="A27" s="8">
        <f>IF(B27&lt;&gt;"",ROWS($B$6:B27),"")</f>
        <v>22</v>
      </c>
      <c r="B27" s="1" t="s">
        <v>202</v>
      </c>
      <c r="C27" s="1" t="s">
        <v>203</v>
      </c>
      <c r="D27" s="1" t="s">
        <v>37</v>
      </c>
      <c r="E27" s="20">
        <v>3586.55</v>
      </c>
      <c r="F27" s="9">
        <v>620</v>
      </c>
      <c r="G27" s="9" t="s">
        <v>48</v>
      </c>
      <c r="H27" s="40">
        <v>44043</v>
      </c>
      <c r="I27" s="10" t="s">
        <v>32</v>
      </c>
    </row>
    <row r="28" spans="1:9" x14ac:dyDescent="0.3">
      <c r="A28" s="8">
        <f>IF(B28&lt;&gt;"",ROWS($B$6:B28),"")</f>
        <v>23</v>
      </c>
      <c r="B28" s="1" t="s">
        <v>341</v>
      </c>
      <c r="C28" s="1" t="s">
        <v>342</v>
      </c>
      <c r="D28" s="1" t="s">
        <v>37</v>
      </c>
      <c r="E28" s="20">
        <v>3440.3</v>
      </c>
      <c r="F28" s="9">
        <v>1120</v>
      </c>
      <c r="G28" s="9">
        <v>6</v>
      </c>
      <c r="H28" s="40">
        <v>42916</v>
      </c>
      <c r="I28" s="10" t="s">
        <v>45</v>
      </c>
    </row>
    <row r="29" spans="1:9" x14ac:dyDescent="0.3">
      <c r="A29" s="8">
        <f>IF(B29&lt;&gt;"",ROWS($B$6:B29),"")</f>
        <v>24</v>
      </c>
      <c r="B29" s="1" t="s">
        <v>397</v>
      </c>
      <c r="C29" s="1" t="s">
        <v>398</v>
      </c>
      <c r="D29" s="1" t="s">
        <v>64</v>
      </c>
      <c r="E29" s="20">
        <v>3376.98</v>
      </c>
      <c r="F29" s="9">
        <v>587</v>
      </c>
      <c r="G29" s="9">
        <v>14</v>
      </c>
      <c r="H29" s="40">
        <v>44015</v>
      </c>
      <c r="I29" s="10" t="s">
        <v>164</v>
      </c>
    </row>
    <row r="30" spans="1:9" x14ac:dyDescent="0.3">
      <c r="A30" s="8">
        <f>IF(B30&lt;&gt;"",ROWS($B$6:B30),"")</f>
        <v>25</v>
      </c>
      <c r="B30" s="1" t="s">
        <v>392</v>
      </c>
      <c r="C30" s="1" t="s">
        <v>393</v>
      </c>
      <c r="D30" s="1" t="s">
        <v>394</v>
      </c>
      <c r="E30" s="20">
        <v>3361.8</v>
      </c>
      <c r="F30" s="9">
        <v>604</v>
      </c>
      <c r="G30" s="9" t="s">
        <v>105</v>
      </c>
      <c r="H30" s="40">
        <v>44036</v>
      </c>
      <c r="I30" s="10" t="s">
        <v>201</v>
      </c>
    </row>
    <row r="31" spans="1:9" x14ac:dyDescent="0.3">
      <c r="A31" s="8">
        <f>IF(B31&lt;&gt;"",ROWS($B$6:B31),"")</f>
        <v>26</v>
      </c>
      <c r="B31" s="1" t="s">
        <v>416</v>
      </c>
      <c r="C31" s="1" t="s">
        <v>417</v>
      </c>
      <c r="D31" s="1" t="s">
        <v>82</v>
      </c>
      <c r="E31" s="20">
        <v>2861.17</v>
      </c>
      <c r="F31" s="9">
        <v>467</v>
      </c>
      <c r="G31" s="9">
        <v>10</v>
      </c>
      <c r="H31" s="40">
        <v>44015</v>
      </c>
      <c r="I31" s="10" t="s">
        <v>164</v>
      </c>
    </row>
    <row r="32" spans="1:9" x14ac:dyDescent="0.3">
      <c r="A32" s="8">
        <f>IF(B32&lt;&gt;"",ROWS($B$6:B32),"")</f>
        <v>27</v>
      </c>
      <c r="B32" s="1" t="s">
        <v>383</v>
      </c>
      <c r="C32" s="1" t="s">
        <v>383</v>
      </c>
      <c r="D32" s="1" t="s">
        <v>37</v>
      </c>
      <c r="E32" s="20">
        <v>2688.29</v>
      </c>
      <c r="F32" s="9">
        <v>563</v>
      </c>
      <c r="G32" s="9" t="s">
        <v>212</v>
      </c>
      <c r="H32" s="40">
        <v>43903</v>
      </c>
      <c r="I32" s="10" t="s">
        <v>32</v>
      </c>
    </row>
    <row r="33" spans="1:9" x14ac:dyDescent="0.3">
      <c r="A33" s="8">
        <f>IF(B33&lt;&gt;"",ROWS($B$6:B33),"")</f>
        <v>28</v>
      </c>
      <c r="B33" s="1" t="s">
        <v>370</v>
      </c>
      <c r="C33" s="1" t="s">
        <v>371</v>
      </c>
      <c r="D33" s="1" t="s">
        <v>37</v>
      </c>
      <c r="E33" s="20">
        <v>2518.5</v>
      </c>
      <c r="F33" s="9">
        <v>434</v>
      </c>
      <c r="G33" s="9" t="s">
        <v>212</v>
      </c>
      <c r="H33" s="40">
        <v>41970</v>
      </c>
      <c r="I33" s="10" t="s">
        <v>40</v>
      </c>
    </row>
    <row r="34" spans="1:9" x14ac:dyDescent="0.3">
      <c r="A34" s="8">
        <f>IF(B34&lt;&gt;"",ROWS($B$6:B34),"")</f>
        <v>29</v>
      </c>
      <c r="B34" s="1" t="s">
        <v>124</v>
      </c>
      <c r="C34" s="1" t="s">
        <v>125</v>
      </c>
      <c r="D34" s="1" t="s">
        <v>37</v>
      </c>
      <c r="E34" s="20">
        <v>2266.9699999999998</v>
      </c>
      <c r="F34" s="9">
        <v>385</v>
      </c>
      <c r="G34" s="9" t="s">
        <v>212</v>
      </c>
      <c r="H34" s="40">
        <v>43889</v>
      </c>
      <c r="I34" s="10" t="s">
        <v>32</v>
      </c>
    </row>
    <row r="35" spans="1:9" x14ac:dyDescent="0.3">
      <c r="A35" s="8">
        <f>IF(B35&lt;&gt;"",ROWS($B$6:B35),"")</f>
        <v>30</v>
      </c>
      <c r="B35" s="1" t="s">
        <v>41</v>
      </c>
      <c r="C35" s="1" t="s">
        <v>42</v>
      </c>
      <c r="D35" s="1" t="s">
        <v>37</v>
      </c>
      <c r="E35" s="20">
        <v>2208.3000000000002</v>
      </c>
      <c r="F35" s="9">
        <v>473</v>
      </c>
      <c r="G35" s="9">
        <v>6</v>
      </c>
      <c r="H35" s="40">
        <v>43840</v>
      </c>
      <c r="I35" s="10" t="s">
        <v>38</v>
      </c>
    </row>
    <row r="36" spans="1:9" x14ac:dyDescent="0.3">
      <c r="A36" s="8">
        <f>IF(B36&lt;&gt;"",ROWS($B$6:B36),"")</f>
        <v>31</v>
      </c>
      <c r="B36" s="1" t="s">
        <v>378</v>
      </c>
      <c r="C36" s="1" t="s">
        <v>379</v>
      </c>
      <c r="D36" s="1" t="s">
        <v>226</v>
      </c>
      <c r="E36" s="20">
        <v>1772</v>
      </c>
      <c r="F36" s="9">
        <v>417</v>
      </c>
      <c r="G36" s="9" t="s">
        <v>212</v>
      </c>
      <c r="H36" s="40">
        <v>43987</v>
      </c>
      <c r="I36" s="10" t="s">
        <v>231</v>
      </c>
    </row>
    <row r="37" spans="1:9" x14ac:dyDescent="0.3">
      <c r="A37" s="8">
        <f>IF(B37&lt;&gt;"",ROWS($B$6:B37),"")</f>
        <v>32</v>
      </c>
      <c r="B37" s="1" t="s">
        <v>271</v>
      </c>
      <c r="C37" s="1" t="s">
        <v>272</v>
      </c>
      <c r="D37" s="1" t="s">
        <v>273</v>
      </c>
      <c r="E37" s="20">
        <v>1239.5</v>
      </c>
      <c r="F37" s="9">
        <v>200</v>
      </c>
      <c r="G37" s="9">
        <v>4</v>
      </c>
      <c r="H37" s="40">
        <v>43896</v>
      </c>
      <c r="I37" s="10" t="s">
        <v>149</v>
      </c>
    </row>
    <row r="38" spans="1:9" x14ac:dyDescent="0.3">
      <c r="A38" s="8">
        <f>IF(B38&lt;&gt;"",ROWS($B$6:B38),"")</f>
        <v>33</v>
      </c>
      <c r="B38" s="1" t="s">
        <v>472</v>
      </c>
      <c r="C38" s="1" t="s">
        <v>473</v>
      </c>
      <c r="D38" s="1" t="s">
        <v>401</v>
      </c>
      <c r="E38" s="20">
        <v>1200</v>
      </c>
      <c r="F38" s="9">
        <v>480</v>
      </c>
      <c r="G38" s="9">
        <v>1</v>
      </c>
      <c r="H38" s="40">
        <v>43630</v>
      </c>
      <c r="I38" s="10" t="s">
        <v>76</v>
      </c>
    </row>
    <row r="39" spans="1:9" x14ac:dyDescent="0.3">
      <c r="A39" s="8">
        <f>IF(B39&lt;&gt;"",ROWS($B$6:B39),"")</f>
        <v>34</v>
      </c>
      <c r="B39" s="1" t="s">
        <v>35</v>
      </c>
      <c r="C39" s="1" t="s">
        <v>36</v>
      </c>
      <c r="D39" s="1" t="s">
        <v>37</v>
      </c>
      <c r="E39" s="20">
        <v>1144.06</v>
      </c>
      <c r="F39" s="9">
        <v>233</v>
      </c>
      <c r="G39" s="9">
        <v>5</v>
      </c>
      <c r="H39" s="40">
        <v>43824</v>
      </c>
      <c r="I39" s="10" t="s">
        <v>38</v>
      </c>
    </row>
    <row r="40" spans="1:9" x14ac:dyDescent="0.3">
      <c r="A40" s="8">
        <f>IF(B40&lt;&gt;"",ROWS($B$6:B40),"")</f>
        <v>35</v>
      </c>
      <c r="B40" s="1" t="s">
        <v>481</v>
      </c>
      <c r="C40" s="1" t="s">
        <v>482</v>
      </c>
      <c r="D40" s="1" t="s">
        <v>265</v>
      </c>
      <c r="E40" s="20">
        <v>1132.0999999999999</v>
      </c>
      <c r="F40" s="9">
        <v>197</v>
      </c>
      <c r="G40" s="9" t="s">
        <v>296</v>
      </c>
      <c r="H40" s="40">
        <v>44029</v>
      </c>
      <c r="I40" s="10" t="s">
        <v>201</v>
      </c>
    </row>
    <row r="41" spans="1:9" x14ac:dyDescent="0.3">
      <c r="A41" s="8">
        <f>IF(B41&lt;&gt;"",ROWS($B$6:B41),"")</f>
        <v>36</v>
      </c>
      <c r="B41" s="1" t="s">
        <v>30</v>
      </c>
      <c r="C41" s="1" t="s">
        <v>30</v>
      </c>
      <c r="D41" s="1" t="s">
        <v>27</v>
      </c>
      <c r="E41" s="20">
        <v>930.4</v>
      </c>
      <c r="F41" s="9">
        <v>207</v>
      </c>
      <c r="G41" s="9" t="s">
        <v>282</v>
      </c>
      <c r="H41" s="40">
        <v>43861</v>
      </c>
      <c r="I41" s="10" t="s">
        <v>32</v>
      </c>
    </row>
    <row r="42" spans="1:9" x14ac:dyDescent="0.3">
      <c r="A42" s="8">
        <f>IF(B42&lt;&gt;"",ROWS($B$6:B42),"")</f>
        <v>37</v>
      </c>
      <c r="B42" s="1" t="s">
        <v>388</v>
      </c>
      <c r="C42" s="1" t="s">
        <v>389</v>
      </c>
      <c r="D42" s="1" t="s">
        <v>82</v>
      </c>
      <c r="E42" s="20">
        <v>902.1</v>
      </c>
      <c r="F42" s="9">
        <v>150</v>
      </c>
      <c r="G42" s="9" t="s">
        <v>169</v>
      </c>
      <c r="H42" s="40">
        <v>44043</v>
      </c>
      <c r="I42" s="10" t="s">
        <v>32</v>
      </c>
    </row>
    <row r="43" spans="1:9" x14ac:dyDescent="0.3">
      <c r="A43" s="8">
        <f>IF(B43&lt;&gt;"",ROWS($B$6:B43),"")</f>
        <v>38</v>
      </c>
      <c r="B43" s="1" t="s">
        <v>456</v>
      </c>
      <c r="C43" s="1" t="s">
        <v>457</v>
      </c>
      <c r="D43" s="1" t="s">
        <v>37</v>
      </c>
      <c r="E43" s="20">
        <v>866.5</v>
      </c>
      <c r="F43" s="9">
        <v>153</v>
      </c>
      <c r="G43" s="9" t="s">
        <v>282</v>
      </c>
      <c r="H43" s="40">
        <v>43189</v>
      </c>
      <c r="I43" s="10" t="s">
        <v>40</v>
      </c>
    </row>
    <row r="44" spans="1:9" x14ac:dyDescent="0.3">
      <c r="A44" s="8">
        <f>IF(B44&lt;&gt;"",ROWS($B$6:B44),"")</f>
        <v>39</v>
      </c>
      <c r="B44" s="1" t="s">
        <v>93</v>
      </c>
      <c r="C44" s="1" t="s">
        <v>94</v>
      </c>
      <c r="D44" s="1" t="s">
        <v>95</v>
      </c>
      <c r="E44" s="20">
        <v>842</v>
      </c>
      <c r="F44" s="9">
        <v>440</v>
      </c>
      <c r="G44" s="9">
        <v>3</v>
      </c>
      <c r="H44" s="40">
        <v>43875</v>
      </c>
      <c r="I44" s="10" t="s">
        <v>76</v>
      </c>
    </row>
    <row r="45" spans="1:9" x14ac:dyDescent="0.3">
      <c r="A45" s="8">
        <f>IF(B45&lt;&gt;"",ROWS($B$6:B45),"")</f>
        <v>40</v>
      </c>
      <c r="B45" s="1" t="s">
        <v>470</v>
      </c>
      <c r="C45" s="1" t="s">
        <v>471</v>
      </c>
      <c r="D45" s="1" t="s">
        <v>37</v>
      </c>
      <c r="E45" s="20">
        <v>701</v>
      </c>
      <c r="F45" s="9">
        <v>344</v>
      </c>
      <c r="G45" s="9">
        <v>4</v>
      </c>
      <c r="H45" s="40">
        <v>43616</v>
      </c>
      <c r="I45" s="10" t="s">
        <v>45</v>
      </c>
    </row>
    <row r="46" spans="1:9" x14ac:dyDescent="0.3">
      <c r="A46" s="8">
        <f>IF(B46&lt;&gt;"",ROWS($B$6:B46),"")</f>
        <v>41</v>
      </c>
      <c r="B46" s="1" t="s">
        <v>493</v>
      </c>
      <c r="C46" s="1" t="s">
        <v>494</v>
      </c>
      <c r="D46" s="1" t="s">
        <v>37</v>
      </c>
      <c r="E46" s="20">
        <v>674</v>
      </c>
      <c r="F46" s="9">
        <v>338</v>
      </c>
      <c r="G46" s="9">
        <v>5</v>
      </c>
      <c r="H46" s="40">
        <v>43532</v>
      </c>
      <c r="I46" s="10" t="s">
        <v>45</v>
      </c>
    </row>
    <row r="47" spans="1:9" x14ac:dyDescent="0.3">
      <c r="A47" s="8">
        <f>IF(B47&lt;&gt;"",ROWS($B$6:B47),"")</f>
        <v>42</v>
      </c>
      <c r="B47" s="1" t="s">
        <v>407</v>
      </c>
      <c r="C47" s="1" t="s">
        <v>408</v>
      </c>
      <c r="D47" s="1" t="s">
        <v>409</v>
      </c>
      <c r="E47" s="20">
        <v>666</v>
      </c>
      <c r="F47" s="9">
        <v>157</v>
      </c>
      <c r="G47" s="9">
        <v>4</v>
      </c>
      <c r="H47" s="40">
        <v>43987</v>
      </c>
      <c r="I47" s="10" t="s">
        <v>231</v>
      </c>
    </row>
    <row r="48" spans="1:9" x14ac:dyDescent="0.3">
      <c r="A48" s="8">
        <f>IF(B48&lt;&gt;"",ROWS($B$6:B48),"")</f>
        <v>43</v>
      </c>
      <c r="B48" s="1" t="s">
        <v>146</v>
      </c>
      <c r="C48" s="1" t="s">
        <v>147</v>
      </c>
      <c r="D48" s="1" t="s">
        <v>148</v>
      </c>
      <c r="E48" s="20">
        <v>665.31</v>
      </c>
      <c r="F48" s="9">
        <v>260</v>
      </c>
      <c r="G48" s="9">
        <v>1</v>
      </c>
      <c r="H48" s="40">
        <v>43868</v>
      </c>
      <c r="I48" s="10" t="s">
        <v>149</v>
      </c>
    </row>
    <row r="49" spans="1:9" x14ac:dyDescent="0.3">
      <c r="A49" s="8">
        <f>IF(B49&lt;&gt;"",ROWS($B$6:B49),"")</f>
        <v>44</v>
      </c>
      <c r="B49" s="1" t="s">
        <v>213</v>
      </c>
      <c r="C49" s="1" t="s">
        <v>214</v>
      </c>
      <c r="D49" s="1" t="s">
        <v>64</v>
      </c>
      <c r="E49" s="20">
        <v>588</v>
      </c>
      <c r="F49" s="9">
        <v>118</v>
      </c>
      <c r="G49" s="9">
        <v>1</v>
      </c>
      <c r="H49" s="40">
        <v>43805</v>
      </c>
      <c r="I49" s="10" t="s">
        <v>76</v>
      </c>
    </row>
    <row r="50" spans="1:9" x14ac:dyDescent="0.3">
      <c r="A50" s="8">
        <f>IF(B50&lt;&gt;"",ROWS($B$6:B50),"")</f>
        <v>45</v>
      </c>
      <c r="B50" s="1" t="s">
        <v>505</v>
      </c>
      <c r="C50" s="1" t="s">
        <v>506</v>
      </c>
      <c r="D50" s="1" t="s">
        <v>64</v>
      </c>
      <c r="E50" s="20">
        <v>586</v>
      </c>
      <c r="F50" s="9">
        <v>134</v>
      </c>
      <c r="G50" s="9">
        <v>3</v>
      </c>
      <c r="H50" s="40">
        <v>43987</v>
      </c>
      <c r="I50" s="10" t="s">
        <v>231</v>
      </c>
    </row>
    <row r="51" spans="1:9" x14ac:dyDescent="0.3">
      <c r="A51" s="8">
        <f>IF(B51&lt;&gt;"",ROWS($B$6:B51),"")</f>
        <v>46</v>
      </c>
      <c r="B51" s="1" t="s">
        <v>112</v>
      </c>
      <c r="C51" s="1" t="s">
        <v>113</v>
      </c>
      <c r="D51" s="1" t="s">
        <v>82</v>
      </c>
      <c r="E51" s="20">
        <v>533</v>
      </c>
      <c r="F51" s="9">
        <v>276</v>
      </c>
      <c r="G51" s="9">
        <v>2</v>
      </c>
      <c r="H51" s="40">
        <v>43854</v>
      </c>
      <c r="I51" s="10" t="s">
        <v>61</v>
      </c>
    </row>
    <row r="52" spans="1:9" x14ac:dyDescent="0.3">
      <c r="A52" s="8">
        <f>IF(B52&lt;&gt;"",ROWS($B$6:B52),"")</f>
        <v>47</v>
      </c>
      <c r="B52" s="1" t="s">
        <v>49</v>
      </c>
      <c r="C52" s="1" t="s">
        <v>50</v>
      </c>
      <c r="D52" s="1" t="s">
        <v>37</v>
      </c>
      <c r="E52" s="20">
        <v>517.5</v>
      </c>
      <c r="F52" s="9">
        <v>116</v>
      </c>
      <c r="G52" s="9" t="s">
        <v>455</v>
      </c>
      <c r="H52" s="40">
        <v>43854</v>
      </c>
      <c r="I52" s="10" t="s">
        <v>32</v>
      </c>
    </row>
    <row r="53" spans="1:9" x14ac:dyDescent="0.3">
      <c r="A53" s="8">
        <f>IF(B53&lt;&gt;"",ROWS($B$6:B53),"")</f>
        <v>48</v>
      </c>
      <c r="B53" s="1" t="s">
        <v>452</v>
      </c>
      <c r="C53" s="1" t="s">
        <v>453</v>
      </c>
      <c r="D53" s="1" t="s">
        <v>454</v>
      </c>
      <c r="E53" s="20">
        <v>462</v>
      </c>
      <c r="F53" s="9">
        <v>233</v>
      </c>
      <c r="G53" s="9" t="s">
        <v>455</v>
      </c>
      <c r="H53" s="40">
        <v>43700</v>
      </c>
      <c r="I53" s="10" t="s">
        <v>53</v>
      </c>
    </row>
    <row r="54" spans="1:9" x14ac:dyDescent="0.3">
      <c r="A54" s="8">
        <f>IF(B54&lt;&gt;"",ROWS($B$6:B54),"")</f>
        <v>49</v>
      </c>
      <c r="B54" s="1" t="s">
        <v>551</v>
      </c>
      <c r="C54" s="1" t="s">
        <v>552</v>
      </c>
      <c r="D54" s="1" t="s">
        <v>553</v>
      </c>
      <c r="E54" s="20">
        <v>425</v>
      </c>
      <c r="F54" s="9">
        <v>112</v>
      </c>
      <c r="G54" s="9">
        <v>1</v>
      </c>
      <c r="H54" s="40">
        <v>43637</v>
      </c>
      <c r="I54" s="10" t="s">
        <v>61</v>
      </c>
    </row>
    <row r="55" spans="1:9" x14ac:dyDescent="0.3">
      <c r="A55" s="8">
        <f>IF(B55&lt;&gt;"",ROWS($B$6:B55),"")</f>
        <v>50</v>
      </c>
      <c r="B55" s="1" t="s">
        <v>234</v>
      </c>
      <c r="C55" s="1" t="s">
        <v>235</v>
      </c>
      <c r="D55" s="1" t="s">
        <v>236</v>
      </c>
      <c r="E55" s="20">
        <v>418</v>
      </c>
      <c r="F55" s="9">
        <v>94</v>
      </c>
      <c r="G55" s="9" t="s">
        <v>455</v>
      </c>
      <c r="H55" s="40">
        <v>43896</v>
      </c>
      <c r="I55" s="10" t="s">
        <v>32</v>
      </c>
    </row>
    <row r="56" spans="1:9" x14ac:dyDescent="0.3">
      <c r="A56" s="8">
        <f>IF(B56&lt;&gt;"",ROWS($B$6:B56),"")</f>
        <v>51</v>
      </c>
      <c r="B56" s="1" t="s">
        <v>543</v>
      </c>
      <c r="C56" s="1" t="s">
        <v>544</v>
      </c>
      <c r="D56" s="1" t="s">
        <v>64</v>
      </c>
      <c r="E56" s="20">
        <v>412</v>
      </c>
      <c r="F56" s="9">
        <v>89</v>
      </c>
      <c r="G56" s="9" t="s">
        <v>282</v>
      </c>
      <c r="H56" s="40">
        <v>43987</v>
      </c>
      <c r="I56" s="10" t="s">
        <v>231</v>
      </c>
    </row>
    <row r="57" spans="1:9" x14ac:dyDescent="0.3">
      <c r="A57" s="8">
        <f>IF(B57&lt;&gt;"",ROWS($B$6:B57),"")</f>
        <v>52</v>
      </c>
      <c r="B57" s="1" t="s">
        <v>495</v>
      </c>
      <c r="C57" s="1" t="s">
        <v>496</v>
      </c>
      <c r="D57" s="1" t="s">
        <v>37</v>
      </c>
      <c r="E57" s="20">
        <v>392.5</v>
      </c>
      <c r="F57" s="9">
        <v>62</v>
      </c>
      <c r="G57" s="9">
        <v>1</v>
      </c>
      <c r="H57" s="40">
        <v>43196</v>
      </c>
      <c r="I57" s="10" t="s">
        <v>99</v>
      </c>
    </row>
    <row r="58" spans="1:9" x14ac:dyDescent="0.3">
      <c r="A58" s="8">
        <f>IF(B58&lt;&gt;"",ROWS($B$6:B58),"")</f>
        <v>53</v>
      </c>
      <c r="B58" s="1" t="s">
        <v>559</v>
      </c>
      <c r="C58" s="1" t="s">
        <v>559</v>
      </c>
      <c r="D58" s="1" t="s">
        <v>27</v>
      </c>
      <c r="E58" s="20">
        <v>378</v>
      </c>
      <c r="F58" s="9">
        <v>113</v>
      </c>
      <c r="G58" s="9">
        <v>1</v>
      </c>
      <c r="H58" s="40">
        <v>43574</v>
      </c>
      <c r="I58" s="10" t="s">
        <v>231</v>
      </c>
    </row>
    <row r="59" spans="1:9" x14ac:dyDescent="0.3">
      <c r="A59" s="8">
        <f>IF(B59&lt;&gt;"",ROWS($B$6:B59),"")</f>
        <v>54</v>
      </c>
      <c r="B59" s="1" t="s">
        <v>390</v>
      </c>
      <c r="C59" s="1" t="s">
        <v>391</v>
      </c>
      <c r="D59" s="1" t="s">
        <v>64</v>
      </c>
      <c r="E59" s="20">
        <v>374</v>
      </c>
      <c r="F59" s="9">
        <v>80</v>
      </c>
      <c r="G59" s="9">
        <v>1</v>
      </c>
      <c r="H59" s="40">
        <v>43868</v>
      </c>
      <c r="I59" s="10" t="s">
        <v>76</v>
      </c>
    </row>
    <row r="60" spans="1:9" x14ac:dyDescent="0.3">
      <c r="A60" s="8">
        <f>IF(B60&lt;&gt;"",ROWS($B$6:B60),"")</f>
        <v>55</v>
      </c>
      <c r="B60" s="1" t="s">
        <v>546</v>
      </c>
      <c r="C60" s="1" t="s">
        <v>547</v>
      </c>
      <c r="D60" s="1" t="s">
        <v>548</v>
      </c>
      <c r="E60" s="20">
        <v>355</v>
      </c>
      <c r="F60" s="9">
        <v>85</v>
      </c>
      <c r="G60" s="9" t="s">
        <v>282</v>
      </c>
      <c r="H60" s="40">
        <v>43987</v>
      </c>
      <c r="I60" s="10" t="s">
        <v>231</v>
      </c>
    </row>
    <row r="61" spans="1:9" x14ac:dyDescent="0.3">
      <c r="A61" s="8">
        <f>IF(B61&lt;&gt;"",ROWS($B$6:B61),"")</f>
        <v>56</v>
      </c>
      <c r="B61" s="1" t="s">
        <v>464</v>
      </c>
      <c r="C61" s="1" t="s">
        <v>465</v>
      </c>
      <c r="D61" s="1" t="s">
        <v>64</v>
      </c>
      <c r="E61" s="20">
        <v>347.4</v>
      </c>
      <c r="F61" s="9">
        <v>76</v>
      </c>
      <c r="G61" s="9">
        <v>4</v>
      </c>
      <c r="H61" s="40">
        <v>44008</v>
      </c>
      <c r="I61" s="10" t="s">
        <v>201</v>
      </c>
    </row>
    <row r="62" spans="1:9" x14ac:dyDescent="0.3">
      <c r="A62" s="8">
        <f>IF(B62&lt;&gt;"",ROWS($B$6:B62),"")</f>
        <v>57</v>
      </c>
      <c r="B62" s="1" t="s">
        <v>431</v>
      </c>
      <c r="C62" s="1" t="s">
        <v>432</v>
      </c>
      <c r="D62" s="1" t="s">
        <v>64</v>
      </c>
      <c r="E62" s="20">
        <v>311</v>
      </c>
      <c r="F62" s="9">
        <v>94</v>
      </c>
      <c r="G62" s="9">
        <v>1</v>
      </c>
      <c r="H62" s="40">
        <v>44011</v>
      </c>
      <c r="I62" s="10" t="s">
        <v>231</v>
      </c>
    </row>
    <row r="63" spans="1:9" x14ac:dyDescent="0.3">
      <c r="A63" s="8">
        <f>IF(B63&lt;&gt;"",ROWS($B$6:B63),"")</f>
        <v>58</v>
      </c>
      <c r="B63" s="1" t="s">
        <v>525</v>
      </c>
      <c r="C63" s="1" t="s">
        <v>526</v>
      </c>
      <c r="D63" s="1" t="s">
        <v>37</v>
      </c>
      <c r="E63" s="20">
        <v>290</v>
      </c>
      <c r="F63" s="9">
        <v>37</v>
      </c>
      <c r="G63" s="9" t="s">
        <v>433</v>
      </c>
      <c r="H63" s="40">
        <v>43693</v>
      </c>
      <c r="I63" s="10" t="s">
        <v>53</v>
      </c>
    </row>
    <row r="64" spans="1:9" x14ac:dyDescent="0.3">
      <c r="A64" s="8">
        <f>IF(B64&lt;&gt;"",ROWS($B$6:B64),"")</f>
        <v>59</v>
      </c>
      <c r="B64" s="1" t="s">
        <v>428</v>
      </c>
      <c r="C64" s="1" t="s">
        <v>429</v>
      </c>
      <c r="D64" s="1" t="s">
        <v>430</v>
      </c>
      <c r="E64" s="20">
        <v>286</v>
      </c>
      <c r="F64" s="9">
        <v>63</v>
      </c>
      <c r="G64" s="9">
        <v>2</v>
      </c>
      <c r="H64" s="40">
        <v>43791</v>
      </c>
      <c r="I64" s="10" t="s">
        <v>687</v>
      </c>
    </row>
    <row r="65" spans="1:9" x14ac:dyDescent="0.3">
      <c r="A65" s="8">
        <f>IF(B65&lt;&gt;"",ROWS($B$6:B65),"")</f>
        <v>60</v>
      </c>
      <c r="B65" s="1" t="s">
        <v>581</v>
      </c>
      <c r="C65" s="1" t="s">
        <v>582</v>
      </c>
      <c r="D65" s="1" t="s">
        <v>37</v>
      </c>
      <c r="E65" s="20">
        <v>265.5</v>
      </c>
      <c r="F65" s="9">
        <v>59</v>
      </c>
      <c r="G65" s="9" t="s">
        <v>433</v>
      </c>
      <c r="H65" s="40">
        <v>42937</v>
      </c>
      <c r="I65" s="10" t="s">
        <v>40</v>
      </c>
    </row>
    <row r="66" spans="1:9" x14ac:dyDescent="0.3">
      <c r="A66" s="8">
        <f>IF(B66&lt;&gt;"",ROWS($B$6:B66),"")</f>
        <v>61</v>
      </c>
      <c r="B66" s="1" t="s">
        <v>100</v>
      </c>
      <c r="C66" s="1" t="s">
        <v>101</v>
      </c>
      <c r="D66" s="1" t="s">
        <v>70</v>
      </c>
      <c r="E66" s="20">
        <v>252.7</v>
      </c>
      <c r="F66" s="9">
        <v>56</v>
      </c>
      <c r="G66" s="9">
        <v>1</v>
      </c>
      <c r="H66" s="40">
        <v>43882</v>
      </c>
      <c r="I66" s="10" t="s">
        <v>88</v>
      </c>
    </row>
    <row r="67" spans="1:9" x14ac:dyDescent="0.3">
      <c r="A67" s="8">
        <f>IF(B67&lt;&gt;"",ROWS($B$6:B67),"")</f>
        <v>62</v>
      </c>
      <c r="B67" s="1" t="s">
        <v>193</v>
      </c>
      <c r="C67" s="1" t="s">
        <v>194</v>
      </c>
      <c r="D67" s="1" t="s">
        <v>195</v>
      </c>
      <c r="E67" s="20">
        <v>209.1</v>
      </c>
      <c r="F67" s="9">
        <v>41</v>
      </c>
      <c r="G67" s="9">
        <v>1</v>
      </c>
      <c r="H67" s="40">
        <v>43868</v>
      </c>
      <c r="I67" s="10" t="s">
        <v>149</v>
      </c>
    </row>
    <row r="68" spans="1:9" x14ac:dyDescent="0.3">
      <c r="A68" s="8">
        <f>IF(B68&lt;&gt;"",ROWS($B$6:B68),"")</f>
        <v>63</v>
      </c>
      <c r="B68" s="1" t="s">
        <v>604</v>
      </c>
      <c r="C68" s="1" t="s">
        <v>605</v>
      </c>
      <c r="D68" s="1" t="s">
        <v>37</v>
      </c>
      <c r="E68" s="20">
        <v>148</v>
      </c>
      <c r="F68" s="9">
        <v>75</v>
      </c>
      <c r="G68" s="9" t="s">
        <v>433</v>
      </c>
      <c r="H68" s="40">
        <v>43504</v>
      </c>
      <c r="I68" s="10" t="s">
        <v>40</v>
      </c>
    </row>
    <row r="69" spans="1:9" x14ac:dyDescent="0.3">
      <c r="A69" s="8">
        <f>IF(B69&lt;&gt;"",ROWS($B$6:B69),"")</f>
        <v>64</v>
      </c>
      <c r="B69" s="1" t="s">
        <v>612</v>
      </c>
      <c r="C69" s="1" t="s">
        <v>613</v>
      </c>
      <c r="D69" s="1" t="s">
        <v>614</v>
      </c>
      <c r="E69" s="20">
        <v>140</v>
      </c>
      <c r="F69" s="9">
        <v>56</v>
      </c>
      <c r="G69" s="9" t="s">
        <v>433</v>
      </c>
      <c r="H69" s="40">
        <v>43189</v>
      </c>
      <c r="I69" s="10" t="s">
        <v>231</v>
      </c>
    </row>
    <row r="70" spans="1:9" x14ac:dyDescent="0.3">
      <c r="A70" s="8">
        <f>IF(B70&lt;&gt;"",ROWS($B$6:B70),"")</f>
        <v>65</v>
      </c>
      <c r="B70" s="1" t="s">
        <v>615</v>
      </c>
      <c r="C70" s="1" t="s">
        <v>616</v>
      </c>
      <c r="D70" s="1" t="s">
        <v>156</v>
      </c>
      <c r="E70" s="20">
        <v>135</v>
      </c>
      <c r="F70" s="9">
        <v>30</v>
      </c>
      <c r="G70" s="9" t="s">
        <v>433</v>
      </c>
      <c r="H70" s="40">
        <v>43455</v>
      </c>
      <c r="I70" s="10" t="s">
        <v>687</v>
      </c>
    </row>
    <row r="71" spans="1:9" x14ac:dyDescent="0.3">
      <c r="A71" s="8">
        <f>IF(B71&lt;&gt;"",ROWS($B$6:B71),"")</f>
        <v>66</v>
      </c>
      <c r="B71" s="1" t="s">
        <v>617</v>
      </c>
      <c r="C71" s="1" t="s">
        <v>618</v>
      </c>
      <c r="D71" s="1" t="s">
        <v>37</v>
      </c>
      <c r="E71" s="20">
        <v>131</v>
      </c>
      <c r="F71" s="9">
        <v>67</v>
      </c>
      <c r="G71" s="9" t="s">
        <v>455</v>
      </c>
      <c r="H71" s="40">
        <v>43721</v>
      </c>
      <c r="I71" s="10" t="s">
        <v>32</v>
      </c>
    </row>
    <row r="72" spans="1:9" x14ac:dyDescent="0.3">
      <c r="A72" s="8">
        <f>IF(B72&lt;&gt;"",ROWS($B$6:B72),"")</f>
        <v>67</v>
      </c>
      <c r="B72" s="1" t="s">
        <v>535</v>
      </c>
      <c r="C72" s="1" t="s">
        <v>536</v>
      </c>
      <c r="D72" s="1" t="s">
        <v>537</v>
      </c>
      <c r="E72" s="20">
        <v>99</v>
      </c>
      <c r="F72" s="9">
        <v>24</v>
      </c>
      <c r="G72" s="9">
        <v>1</v>
      </c>
      <c r="H72" s="40">
        <v>43987</v>
      </c>
      <c r="I72" s="10" t="s">
        <v>231</v>
      </c>
    </row>
    <row r="73" spans="1:9" x14ac:dyDescent="0.3">
      <c r="A73" s="8">
        <f>IF(B73&lt;&gt;"",ROWS($B$6:B73),"")</f>
        <v>68</v>
      </c>
      <c r="B73" s="1" t="s">
        <v>623</v>
      </c>
      <c r="C73" s="1" t="s">
        <v>624</v>
      </c>
      <c r="D73" s="1" t="s">
        <v>625</v>
      </c>
      <c r="E73" s="20">
        <v>89</v>
      </c>
      <c r="F73" s="9">
        <v>27</v>
      </c>
      <c r="G73" s="9" t="s">
        <v>433</v>
      </c>
      <c r="H73" s="40">
        <v>44011</v>
      </c>
      <c r="I73" s="10" t="s">
        <v>231</v>
      </c>
    </row>
    <row r="74" spans="1:9" x14ac:dyDescent="0.3">
      <c r="A74" s="8">
        <f>IF(B74&lt;&gt;"",ROWS($B$6:B74),"")</f>
        <v>69</v>
      </c>
      <c r="B74" s="1" t="s">
        <v>51</v>
      </c>
      <c r="C74" s="1" t="s">
        <v>52</v>
      </c>
      <c r="D74" s="1" t="s">
        <v>37</v>
      </c>
      <c r="E74" s="20">
        <v>81</v>
      </c>
      <c r="F74" s="9">
        <v>18</v>
      </c>
      <c r="G74" s="9" t="s">
        <v>433</v>
      </c>
      <c r="H74" s="40">
        <v>43847</v>
      </c>
      <c r="I74" s="10" t="s">
        <v>53</v>
      </c>
    </row>
    <row r="75" spans="1:9" x14ac:dyDescent="0.3">
      <c r="A75" s="8">
        <f>IF(B75&lt;&gt;"",ROWS($B$6:B75),"")</f>
        <v>70</v>
      </c>
      <c r="B75" s="1" t="s">
        <v>631</v>
      </c>
      <c r="C75" s="1" t="s">
        <v>632</v>
      </c>
      <c r="D75" s="1" t="s">
        <v>633</v>
      </c>
      <c r="E75" s="20">
        <v>76</v>
      </c>
      <c r="F75" s="9">
        <v>22</v>
      </c>
      <c r="G75" s="9" t="s">
        <v>433</v>
      </c>
      <c r="H75" s="40">
        <v>44029</v>
      </c>
      <c r="I75" s="10" t="s">
        <v>231</v>
      </c>
    </row>
    <row r="76" spans="1:9" x14ac:dyDescent="0.3">
      <c r="A76" s="8">
        <f>IF(B76&lt;&gt;"",ROWS($B$6:B76),"")</f>
        <v>71</v>
      </c>
      <c r="B76" s="1" t="s">
        <v>636</v>
      </c>
      <c r="C76" s="1" t="s">
        <v>637</v>
      </c>
      <c r="D76" s="1" t="s">
        <v>64</v>
      </c>
      <c r="E76" s="20">
        <v>73</v>
      </c>
      <c r="F76" s="9">
        <v>23</v>
      </c>
      <c r="G76" s="9" t="s">
        <v>433</v>
      </c>
      <c r="H76" s="40">
        <v>44015</v>
      </c>
      <c r="I76" s="10" t="s">
        <v>231</v>
      </c>
    </row>
    <row r="77" spans="1:9" x14ac:dyDescent="0.3">
      <c r="A77" s="8">
        <f>IF(B77&lt;&gt;"",ROWS($B$6:B77),"")</f>
        <v>72</v>
      </c>
      <c r="B77" s="1" t="s">
        <v>641</v>
      </c>
      <c r="C77" s="1" t="s">
        <v>642</v>
      </c>
      <c r="D77" s="1" t="s">
        <v>82</v>
      </c>
      <c r="E77" s="20">
        <v>66</v>
      </c>
      <c r="F77" s="9">
        <v>21</v>
      </c>
      <c r="G77" s="9">
        <v>1</v>
      </c>
      <c r="H77" s="40">
        <v>43560</v>
      </c>
      <c r="I77" s="10" t="s">
        <v>231</v>
      </c>
    </row>
    <row r="78" spans="1:9" x14ac:dyDescent="0.3">
      <c r="A78" s="8">
        <f>IF(B78&lt;&gt;"",ROWS($B$6:B78),"")</f>
        <v>73</v>
      </c>
      <c r="B78" s="1" t="s">
        <v>134</v>
      </c>
      <c r="C78" s="1" t="s">
        <v>135</v>
      </c>
      <c r="D78" s="1" t="s">
        <v>37</v>
      </c>
      <c r="E78" s="20">
        <v>61.3</v>
      </c>
      <c r="F78" s="9">
        <v>10</v>
      </c>
      <c r="G78" s="9">
        <v>1</v>
      </c>
      <c r="H78" s="40">
        <v>43896</v>
      </c>
      <c r="I78" s="10" t="s">
        <v>45</v>
      </c>
    </row>
    <row r="79" spans="1:9" x14ac:dyDescent="0.3">
      <c r="A79" s="8">
        <f>IF(B79&lt;&gt;"",ROWS($B$6:B79),"")</f>
        <v>74</v>
      </c>
      <c r="B79" s="1" t="s">
        <v>466</v>
      </c>
      <c r="C79" s="1" t="s">
        <v>467</v>
      </c>
      <c r="D79" s="1" t="s">
        <v>37</v>
      </c>
      <c r="E79" s="20">
        <v>56</v>
      </c>
      <c r="F79" s="9">
        <v>12</v>
      </c>
      <c r="G79" s="9" t="s">
        <v>433</v>
      </c>
      <c r="H79" s="40">
        <v>43014</v>
      </c>
      <c r="I79" s="10" t="s">
        <v>53</v>
      </c>
    </row>
    <row r="80" spans="1:9" x14ac:dyDescent="0.3">
      <c r="A80" s="8">
        <f>IF(B80&lt;&gt;"",ROWS($B$6:B80),"")</f>
        <v>75</v>
      </c>
      <c r="B80" s="1" t="s">
        <v>83</v>
      </c>
      <c r="C80" s="1" t="s">
        <v>84</v>
      </c>
      <c r="D80" s="1" t="s">
        <v>37</v>
      </c>
      <c r="E80" s="20">
        <v>50</v>
      </c>
      <c r="F80" s="9">
        <v>11</v>
      </c>
      <c r="G80" s="9" t="s">
        <v>433</v>
      </c>
      <c r="H80" s="40">
        <v>43854</v>
      </c>
      <c r="I80" s="10" t="s">
        <v>53</v>
      </c>
    </row>
    <row r="81" spans="1:9" x14ac:dyDescent="0.3">
      <c r="A81" s="8">
        <f>IF(B81&lt;&gt;"",ROWS($B$6:B81),"")</f>
        <v>76</v>
      </c>
      <c r="B81" s="1" t="s">
        <v>656</v>
      </c>
      <c r="C81" s="1" t="s">
        <v>657</v>
      </c>
      <c r="D81" s="1" t="s">
        <v>658</v>
      </c>
      <c r="E81" s="20">
        <v>45</v>
      </c>
      <c r="F81" s="9">
        <v>15</v>
      </c>
      <c r="G81" s="9">
        <v>1</v>
      </c>
      <c r="H81" s="40">
        <v>43707</v>
      </c>
      <c r="I81" s="10" t="s">
        <v>569</v>
      </c>
    </row>
    <row r="82" spans="1:9" x14ac:dyDescent="0.3">
      <c r="A82" s="8">
        <f>IF(B82&lt;&gt;"",ROWS($B$6:B82),"")</f>
        <v>77</v>
      </c>
      <c r="B82" s="1" t="s">
        <v>667</v>
      </c>
      <c r="C82" s="1" t="s">
        <v>668</v>
      </c>
      <c r="D82" s="1" t="s">
        <v>37</v>
      </c>
      <c r="E82" s="20">
        <v>32.04</v>
      </c>
      <c r="F82" s="9">
        <v>12</v>
      </c>
      <c r="G82" s="9" t="s">
        <v>433</v>
      </c>
      <c r="H82" s="40">
        <v>39654</v>
      </c>
      <c r="I82" s="10" t="s">
        <v>40</v>
      </c>
    </row>
    <row r="83" spans="1:9" x14ac:dyDescent="0.3">
      <c r="A83" s="8">
        <f>IF(B83&lt;&gt;"",ROWS($B$6:B83),"")</f>
        <v>78</v>
      </c>
      <c r="B83" s="1" t="s">
        <v>669</v>
      </c>
      <c r="C83" s="1" t="s">
        <v>670</v>
      </c>
      <c r="D83" s="1" t="s">
        <v>33</v>
      </c>
      <c r="E83" s="20">
        <v>32.04</v>
      </c>
      <c r="F83" s="9">
        <v>12</v>
      </c>
      <c r="G83" s="9" t="s">
        <v>433</v>
      </c>
      <c r="H83" s="40">
        <v>41117</v>
      </c>
      <c r="I83" s="10" t="s">
        <v>40</v>
      </c>
    </row>
    <row r="84" spans="1:9" x14ac:dyDescent="0.3">
      <c r="A84" s="8">
        <f>IF(B84&lt;&gt;"",ROWS($B$6:B84),"")</f>
        <v>79</v>
      </c>
      <c r="B84" s="1" t="s">
        <v>671</v>
      </c>
      <c r="C84" s="1" t="s">
        <v>672</v>
      </c>
      <c r="D84" s="1" t="s">
        <v>37</v>
      </c>
      <c r="E84" s="20">
        <v>31.92</v>
      </c>
      <c r="F84" s="9">
        <v>12</v>
      </c>
      <c r="G84" s="9" t="s">
        <v>433</v>
      </c>
      <c r="H84" s="40">
        <v>38885</v>
      </c>
      <c r="I84" s="10" t="s">
        <v>40</v>
      </c>
    </row>
    <row r="85" spans="1:9" x14ac:dyDescent="0.3">
      <c r="E85" s="18">
        <f>SUBTOTAL(109,Table3_Liepa[Pajamos])</f>
        <v>470218.74999999971</v>
      </c>
      <c r="F85" s="11">
        <f>SUBTOTAL(109,Table3_Liepa[Žiūrovų skaičius])</f>
        <v>92981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0"/>
  <sheetViews>
    <sheetView topLeftCell="A62" workbookViewId="0">
      <selection activeCell="B71" sqref="B71"/>
    </sheetView>
  </sheetViews>
  <sheetFormatPr defaultRowHeight="14.4" x14ac:dyDescent="0.3"/>
  <cols>
    <col min="1" max="1" width="8.33203125" customWidth="1"/>
    <col min="2" max="3" width="45" customWidth="1"/>
    <col min="4" max="4" width="18" style="35" customWidth="1"/>
    <col min="5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20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46</v>
      </c>
      <c r="C6" s="1" t="s">
        <v>47</v>
      </c>
      <c r="D6" s="1" t="s">
        <v>37</v>
      </c>
      <c r="E6" s="20">
        <v>127241.26</v>
      </c>
      <c r="F6" s="9">
        <v>20813</v>
      </c>
      <c r="G6" s="9" t="s">
        <v>48</v>
      </c>
      <c r="H6" s="40">
        <v>44057</v>
      </c>
      <c r="I6" s="10" t="s">
        <v>32</v>
      </c>
    </row>
    <row r="7" spans="1:9" x14ac:dyDescent="0.3">
      <c r="A7" s="8">
        <f>IF(B7&lt;&gt;"",ROWS($B$6:B7),"")</f>
        <v>2</v>
      </c>
      <c r="B7" s="1" t="s">
        <v>39</v>
      </c>
      <c r="C7" s="1" t="s">
        <v>39</v>
      </c>
      <c r="D7" s="1" t="s">
        <v>33</v>
      </c>
      <c r="E7" s="20">
        <v>120791.51</v>
      </c>
      <c r="F7" s="9">
        <v>18732</v>
      </c>
      <c r="G7" s="9" t="s">
        <v>28</v>
      </c>
      <c r="H7" s="40">
        <v>44071</v>
      </c>
      <c r="I7" s="10" t="s">
        <v>40</v>
      </c>
    </row>
    <row r="8" spans="1:9" x14ac:dyDescent="0.3">
      <c r="A8" s="8">
        <f>IF(B8&lt;&gt;"",ROWS($B$6:B8),"")</f>
        <v>3</v>
      </c>
      <c r="B8" s="1" t="s">
        <v>159</v>
      </c>
      <c r="C8" s="1" t="s">
        <v>160</v>
      </c>
      <c r="D8" s="1" t="s">
        <v>161</v>
      </c>
      <c r="E8" s="20">
        <v>34792</v>
      </c>
      <c r="F8" s="9">
        <v>8208</v>
      </c>
      <c r="G8" s="9" t="s">
        <v>28</v>
      </c>
      <c r="H8" s="40">
        <v>44043</v>
      </c>
      <c r="I8" s="10" t="s">
        <v>61</v>
      </c>
    </row>
    <row r="9" spans="1:9" x14ac:dyDescent="0.3">
      <c r="A9" s="8">
        <f>IF(B9&lt;&gt;"",ROWS($B$6:B9),"")</f>
        <v>4</v>
      </c>
      <c r="B9" s="1" t="s">
        <v>180</v>
      </c>
      <c r="C9" s="1" t="s">
        <v>181</v>
      </c>
      <c r="D9" s="1" t="s">
        <v>37</v>
      </c>
      <c r="E9" s="20">
        <v>30413</v>
      </c>
      <c r="F9" s="9">
        <v>4851</v>
      </c>
      <c r="G9" s="9">
        <v>16</v>
      </c>
      <c r="H9" s="40">
        <v>44043</v>
      </c>
      <c r="I9" s="10" t="s">
        <v>76</v>
      </c>
    </row>
    <row r="10" spans="1:9" x14ac:dyDescent="0.3">
      <c r="A10" s="8">
        <f>IF(B10&lt;&gt;"",ROWS($B$6:B10),"")</f>
        <v>5</v>
      </c>
      <c r="B10" s="1" t="s">
        <v>43</v>
      </c>
      <c r="C10" s="1" t="s">
        <v>44</v>
      </c>
      <c r="D10" s="1" t="s">
        <v>37</v>
      </c>
      <c r="E10" s="20">
        <v>28165.25</v>
      </c>
      <c r="F10" s="9">
        <v>6127</v>
      </c>
      <c r="G10" s="9" t="s">
        <v>121</v>
      </c>
      <c r="H10" s="40">
        <v>44078</v>
      </c>
      <c r="I10" s="10" t="s">
        <v>45</v>
      </c>
    </row>
    <row r="11" spans="1:9" x14ac:dyDescent="0.3">
      <c r="A11" s="8">
        <f>IF(B11&lt;&gt;"",ROWS($B$6:B11),"")</f>
        <v>6</v>
      </c>
      <c r="B11" s="1" t="s">
        <v>165</v>
      </c>
      <c r="C11" s="1" t="s">
        <v>166</v>
      </c>
      <c r="D11" s="1" t="s">
        <v>37</v>
      </c>
      <c r="E11" s="20">
        <v>27738.68</v>
      </c>
      <c r="F11" s="9">
        <v>5146</v>
      </c>
      <c r="G11" s="9">
        <v>14</v>
      </c>
      <c r="H11" s="40">
        <v>44057</v>
      </c>
      <c r="I11" s="10" t="s">
        <v>76</v>
      </c>
    </row>
    <row r="12" spans="1:9" x14ac:dyDescent="0.3">
      <c r="A12" s="8">
        <f>IF(B12&lt;&gt;"",ROWS($B$6:B12),"")</f>
        <v>7</v>
      </c>
      <c r="B12" s="1" t="s">
        <v>206</v>
      </c>
      <c r="C12" s="1" t="s">
        <v>207</v>
      </c>
      <c r="D12" s="1" t="s">
        <v>33</v>
      </c>
      <c r="E12" s="20">
        <v>23991.200000000001</v>
      </c>
      <c r="F12" s="9">
        <v>3807</v>
      </c>
      <c r="G12" s="9" t="s">
        <v>169</v>
      </c>
      <c r="H12" s="40">
        <v>44057</v>
      </c>
      <c r="I12" s="10" t="s">
        <v>40</v>
      </c>
    </row>
    <row r="13" spans="1:9" x14ac:dyDescent="0.3">
      <c r="A13" s="8">
        <f>IF(B13&lt;&gt;"",ROWS($B$6:B13),"")</f>
        <v>8</v>
      </c>
      <c r="B13" s="1" t="s">
        <v>177</v>
      </c>
      <c r="C13" s="1" t="s">
        <v>178</v>
      </c>
      <c r="D13" s="1" t="s">
        <v>179</v>
      </c>
      <c r="E13" s="20">
        <v>22777.75</v>
      </c>
      <c r="F13" s="9">
        <v>5064</v>
      </c>
      <c r="G13" s="9" t="s">
        <v>48</v>
      </c>
      <c r="H13" s="40">
        <v>44064</v>
      </c>
      <c r="I13" s="10" t="s">
        <v>32</v>
      </c>
    </row>
    <row r="14" spans="1:9" x14ac:dyDescent="0.3">
      <c r="A14" s="8">
        <f>IF(B14&lt;&gt;"",ROWS($B$6:B14),"")</f>
        <v>9</v>
      </c>
      <c r="B14" s="1" t="s">
        <v>202</v>
      </c>
      <c r="C14" s="1" t="s">
        <v>203</v>
      </c>
      <c r="D14" s="1" t="s">
        <v>37</v>
      </c>
      <c r="E14" s="20">
        <v>20815.099999999999</v>
      </c>
      <c r="F14" s="9">
        <v>3528</v>
      </c>
      <c r="G14" s="9" t="s">
        <v>48</v>
      </c>
      <c r="H14" s="40">
        <v>44043</v>
      </c>
      <c r="I14" s="10" t="s">
        <v>32</v>
      </c>
    </row>
    <row r="15" spans="1:9" x14ac:dyDescent="0.3">
      <c r="A15" s="8">
        <f>IF(B15&lt;&gt;"",ROWS($B$6:B15),"")</f>
        <v>10</v>
      </c>
      <c r="B15" s="1" t="s">
        <v>224</v>
      </c>
      <c r="C15" s="1" t="s">
        <v>225</v>
      </c>
      <c r="D15" s="1" t="s">
        <v>226</v>
      </c>
      <c r="E15" s="20">
        <v>20396.59</v>
      </c>
      <c r="F15" s="9">
        <v>3535</v>
      </c>
      <c r="G15" s="9" t="s">
        <v>126</v>
      </c>
      <c r="H15" s="40">
        <v>44057</v>
      </c>
      <c r="I15" s="10" t="s">
        <v>201</v>
      </c>
    </row>
    <row r="16" spans="1:9" x14ac:dyDescent="0.3">
      <c r="A16" s="8">
        <f>IF(B16&lt;&gt;"",ROWS($B$6:B16),"")</f>
        <v>11</v>
      </c>
      <c r="B16" s="1" t="s">
        <v>150</v>
      </c>
      <c r="C16" s="1" t="s">
        <v>151</v>
      </c>
      <c r="D16" s="1" t="s">
        <v>37</v>
      </c>
      <c r="E16" s="20">
        <v>17702</v>
      </c>
      <c r="F16" s="9">
        <v>2875</v>
      </c>
      <c r="G16" s="9" t="s">
        <v>169</v>
      </c>
      <c r="H16" s="40">
        <v>44036</v>
      </c>
      <c r="I16" s="10" t="s">
        <v>61</v>
      </c>
    </row>
    <row r="17" spans="1:9" x14ac:dyDescent="0.3">
      <c r="A17" s="8">
        <f>IF(B17&lt;&gt;"",ROWS($B$6:B17),"")</f>
        <v>12</v>
      </c>
      <c r="B17" s="1" t="s">
        <v>261</v>
      </c>
      <c r="C17" s="1" t="s">
        <v>262</v>
      </c>
      <c r="D17" s="1" t="s">
        <v>37</v>
      </c>
      <c r="E17" s="20">
        <v>16759.96</v>
      </c>
      <c r="F17" s="9">
        <v>3193</v>
      </c>
      <c r="G17" s="9" t="s">
        <v>126</v>
      </c>
      <c r="H17" s="40">
        <v>44050</v>
      </c>
      <c r="I17" s="10" t="s">
        <v>32</v>
      </c>
    </row>
    <row r="18" spans="1:9" x14ac:dyDescent="0.3">
      <c r="A18" s="8">
        <f>IF(B18&lt;&gt;"",ROWS($B$6:B18),"")</f>
        <v>13</v>
      </c>
      <c r="B18" s="1" t="s">
        <v>237</v>
      </c>
      <c r="C18" s="1" t="s">
        <v>238</v>
      </c>
      <c r="D18" s="1" t="s">
        <v>64</v>
      </c>
      <c r="E18" s="20">
        <v>14962.86</v>
      </c>
      <c r="F18" s="9">
        <v>3581</v>
      </c>
      <c r="G18" s="9">
        <v>15</v>
      </c>
      <c r="H18" s="40">
        <v>44057</v>
      </c>
      <c r="I18" s="10" t="s">
        <v>76</v>
      </c>
    </row>
    <row r="19" spans="1:9" x14ac:dyDescent="0.3">
      <c r="A19" s="8">
        <f>IF(B19&lt;&gt;"",ROWS($B$6:B19),"")</f>
        <v>14</v>
      </c>
      <c r="B19" s="1" t="s">
        <v>269</v>
      </c>
      <c r="C19" s="1" t="s">
        <v>270</v>
      </c>
      <c r="D19" s="1" t="s">
        <v>161</v>
      </c>
      <c r="E19" s="20">
        <v>14380.95</v>
      </c>
      <c r="F19" s="9">
        <v>3514</v>
      </c>
      <c r="G19" s="9" t="s">
        <v>105</v>
      </c>
      <c r="H19" s="40">
        <v>44050</v>
      </c>
      <c r="I19" s="10" t="s">
        <v>164</v>
      </c>
    </row>
    <row r="20" spans="1:9" x14ac:dyDescent="0.3">
      <c r="A20" s="8">
        <f>IF(B20&lt;&gt;"",ROWS($B$6:B20),"")</f>
        <v>15</v>
      </c>
      <c r="B20" s="1" t="s">
        <v>57</v>
      </c>
      <c r="C20" s="1" t="s">
        <v>58</v>
      </c>
      <c r="D20" s="1" t="s">
        <v>37</v>
      </c>
      <c r="E20" s="20">
        <v>13467.32</v>
      </c>
      <c r="F20" s="9">
        <v>2956</v>
      </c>
      <c r="G20" s="9">
        <v>10</v>
      </c>
      <c r="H20" s="40">
        <v>43896</v>
      </c>
      <c r="I20" s="10" t="s">
        <v>38</v>
      </c>
    </row>
    <row r="21" spans="1:9" x14ac:dyDescent="0.3">
      <c r="A21" s="8">
        <f>IF(B21&lt;&gt;"",ROWS($B$6:B21),"")</f>
        <v>16</v>
      </c>
      <c r="B21" s="1" t="s">
        <v>96</v>
      </c>
      <c r="C21" s="1" t="s">
        <v>97</v>
      </c>
      <c r="D21" s="1" t="s">
        <v>98</v>
      </c>
      <c r="E21" s="20">
        <v>12447.22</v>
      </c>
      <c r="F21" s="9">
        <v>2733</v>
      </c>
      <c r="G21" s="9">
        <v>9</v>
      </c>
      <c r="H21" s="40">
        <v>44008</v>
      </c>
      <c r="I21" s="10" t="s">
        <v>99</v>
      </c>
    </row>
    <row r="22" spans="1:9" x14ac:dyDescent="0.3">
      <c r="A22" s="8">
        <f>IF(B22&lt;&gt;"",ROWS($B$6:B22),"")</f>
        <v>17</v>
      </c>
      <c r="B22" s="1" t="s">
        <v>167</v>
      </c>
      <c r="C22" s="1" t="s">
        <v>168</v>
      </c>
      <c r="D22" s="1" t="s">
        <v>37</v>
      </c>
      <c r="E22" s="20">
        <v>12228.18</v>
      </c>
      <c r="F22" s="9">
        <v>2184</v>
      </c>
      <c r="G22" s="9" t="s">
        <v>169</v>
      </c>
      <c r="H22" s="40">
        <v>44071</v>
      </c>
      <c r="I22" s="10" t="s">
        <v>164</v>
      </c>
    </row>
    <row r="23" spans="1:9" x14ac:dyDescent="0.3">
      <c r="A23" s="8">
        <f>IF(B23&lt;&gt;"",ROWS($B$6:B23),"")</f>
        <v>18</v>
      </c>
      <c r="B23" s="1" t="s">
        <v>198</v>
      </c>
      <c r="C23" s="1" t="s">
        <v>199</v>
      </c>
      <c r="D23" s="1" t="s">
        <v>200</v>
      </c>
      <c r="E23" s="20">
        <v>12090.19</v>
      </c>
      <c r="F23" s="9">
        <v>2596</v>
      </c>
      <c r="G23" s="9" t="s">
        <v>105</v>
      </c>
      <c r="H23" s="40">
        <v>44036</v>
      </c>
      <c r="I23" s="10" t="s">
        <v>201</v>
      </c>
    </row>
    <row r="24" spans="1:9" x14ac:dyDescent="0.3">
      <c r="A24" s="8">
        <f>IF(B24&lt;&gt;"",ROWS($B$6:B24),"")</f>
        <v>19</v>
      </c>
      <c r="B24" s="1" t="s">
        <v>185</v>
      </c>
      <c r="C24" s="1" t="s">
        <v>186</v>
      </c>
      <c r="D24" s="1" t="s">
        <v>187</v>
      </c>
      <c r="E24" s="20">
        <v>11719</v>
      </c>
      <c r="F24" s="9">
        <v>2012</v>
      </c>
      <c r="G24" s="9" t="s">
        <v>169</v>
      </c>
      <c r="H24" s="40">
        <v>44036</v>
      </c>
      <c r="I24" s="10" t="s">
        <v>61</v>
      </c>
    </row>
    <row r="25" spans="1:9" x14ac:dyDescent="0.3">
      <c r="A25" s="8">
        <f>IF(B25&lt;&gt;"",ROWS($B$6:B25),"")</f>
        <v>20</v>
      </c>
      <c r="B25" s="1" t="s">
        <v>283</v>
      </c>
      <c r="C25" s="1" t="s">
        <v>284</v>
      </c>
      <c r="D25" s="1" t="s">
        <v>82</v>
      </c>
      <c r="E25" s="20">
        <v>9827</v>
      </c>
      <c r="F25" s="9">
        <v>1779</v>
      </c>
      <c r="G25" s="9" t="s">
        <v>111</v>
      </c>
      <c r="H25" s="40">
        <v>44064</v>
      </c>
      <c r="I25" s="10" t="s">
        <v>61</v>
      </c>
    </row>
    <row r="26" spans="1:9" x14ac:dyDescent="0.3">
      <c r="A26" s="8">
        <f>IF(B26&lt;&gt;"",ROWS($B$6:B26),"")</f>
        <v>21</v>
      </c>
      <c r="B26" s="1" t="s">
        <v>154</v>
      </c>
      <c r="C26" s="1" t="s">
        <v>155</v>
      </c>
      <c r="D26" s="1" t="s">
        <v>156</v>
      </c>
      <c r="E26" s="20">
        <v>9308</v>
      </c>
      <c r="F26" s="9">
        <v>2107</v>
      </c>
      <c r="G26" s="9" t="s">
        <v>121</v>
      </c>
      <c r="H26" s="40">
        <v>44029</v>
      </c>
      <c r="I26" s="10" t="s">
        <v>61</v>
      </c>
    </row>
    <row r="27" spans="1:9" x14ac:dyDescent="0.3">
      <c r="A27" s="8">
        <f>IF(B27&lt;&gt;"",ROWS($B$6:B27),"")</f>
        <v>22</v>
      </c>
      <c r="B27" s="1" t="s">
        <v>324</v>
      </c>
      <c r="C27" s="1" t="s">
        <v>325</v>
      </c>
      <c r="D27" s="1" t="s">
        <v>326</v>
      </c>
      <c r="E27" s="20">
        <v>7721.97</v>
      </c>
      <c r="F27" s="9">
        <v>1308</v>
      </c>
      <c r="G27" s="9" t="s">
        <v>126</v>
      </c>
      <c r="H27" s="40">
        <v>44050</v>
      </c>
      <c r="I27" s="10" t="s">
        <v>164</v>
      </c>
    </row>
    <row r="28" spans="1:9" x14ac:dyDescent="0.3">
      <c r="A28" s="8">
        <f>IF(B28&lt;&gt;"",ROWS($B$6:B28),"")</f>
        <v>23</v>
      </c>
      <c r="B28" s="1" t="s">
        <v>322</v>
      </c>
      <c r="C28" s="1" t="s">
        <v>323</v>
      </c>
      <c r="D28" s="1" t="s">
        <v>200</v>
      </c>
      <c r="E28" s="20">
        <v>7367</v>
      </c>
      <c r="F28" s="9">
        <v>1285</v>
      </c>
      <c r="G28" s="9">
        <v>12</v>
      </c>
      <c r="H28" s="40">
        <v>44050</v>
      </c>
      <c r="I28" s="10" t="s">
        <v>293</v>
      </c>
    </row>
    <row r="29" spans="1:9" x14ac:dyDescent="0.3">
      <c r="A29" s="8">
        <f>IF(B29&lt;&gt;"",ROWS($B$6:B29),"")</f>
        <v>24</v>
      </c>
      <c r="B29" s="1" t="s">
        <v>257</v>
      </c>
      <c r="C29" s="1" t="s">
        <v>257</v>
      </c>
      <c r="D29" s="1" t="s">
        <v>27</v>
      </c>
      <c r="E29" s="20">
        <v>6158.1</v>
      </c>
      <c r="F29" s="9">
        <v>1110</v>
      </c>
      <c r="G29" s="9" t="s">
        <v>31</v>
      </c>
      <c r="H29" s="40">
        <v>44071</v>
      </c>
      <c r="I29" s="10" t="s">
        <v>258</v>
      </c>
    </row>
    <row r="30" spans="1:9" x14ac:dyDescent="0.3">
      <c r="A30" s="8">
        <f>IF(B30&lt;&gt;"",ROWS($B$6:B30),"")</f>
        <v>25</v>
      </c>
      <c r="B30" s="1" t="s">
        <v>329</v>
      </c>
      <c r="C30" s="1" t="s">
        <v>329</v>
      </c>
      <c r="D30" s="1" t="s">
        <v>37</v>
      </c>
      <c r="E30" s="20">
        <v>6014</v>
      </c>
      <c r="F30" s="9">
        <v>1284</v>
      </c>
      <c r="G30" s="9" t="s">
        <v>48</v>
      </c>
      <c r="H30" s="40">
        <v>44064</v>
      </c>
      <c r="I30" s="10" t="s">
        <v>61</v>
      </c>
    </row>
    <row r="31" spans="1:9" x14ac:dyDescent="0.3">
      <c r="A31" s="8">
        <f>IF(B31&lt;&gt;"",ROWS($B$6:B31),"")</f>
        <v>26</v>
      </c>
      <c r="B31" s="1" t="s">
        <v>355</v>
      </c>
      <c r="C31" s="1" t="s">
        <v>356</v>
      </c>
      <c r="D31" s="1" t="s">
        <v>265</v>
      </c>
      <c r="E31" s="20">
        <v>4922.8999999999996</v>
      </c>
      <c r="F31" s="9">
        <v>848</v>
      </c>
      <c r="G31" s="9" t="s">
        <v>169</v>
      </c>
      <c r="H31" s="40">
        <v>44057</v>
      </c>
      <c r="I31" s="10" t="s">
        <v>164</v>
      </c>
    </row>
    <row r="32" spans="1:9" x14ac:dyDescent="0.3">
      <c r="A32" s="8">
        <f>IF(B32&lt;&gt;"",ROWS($B$6:B32),"")</f>
        <v>27</v>
      </c>
      <c r="B32" s="1" t="s">
        <v>122</v>
      </c>
      <c r="C32" s="1" t="s">
        <v>122</v>
      </c>
      <c r="D32" s="1" t="s">
        <v>27</v>
      </c>
      <c r="E32" s="20">
        <v>4849.26</v>
      </c>
      <c r="F32" s="9">
        <v>849</v>
      </c>
      <c r="G32" s="9">
        <v>6</v>
      </c>
      <c r="H32" s="40">
        <v>44008</v>
      </c>
      <c r="I32" s="10" t="s">
        <v>123</v>
      </c>
    </row>
    <row r="33" spans="1:9" x14ac:dyDescent="0.3">
      <c r="A33" s="8">
        <f>IF(B33&lt;&gt;"",ROWS($B$6:B33),"")</f>
        <v>28</v>
      </c>
      <c r="B33" s="1" t="s">
        <v>182</v>
      </c>
      <c r="C33" s="1" t="s">
        <v>183</v>
      </c>
      <c r="D33" s="1" t="s">
        <v>184</v>
      </c>
      <c r="E33" s="20">
        <v>3763.39</v>
      </c>
      <c r="F33" s="9">
        <v>805</v>
      </c>
      <c r="G33" s="9" t="s">
        <v>296</v>
      </c>
      <c r="H33" s="40">
        <v>44022</v>
      </c>
      <c r="I33" s="10" t="s">
        <v>32</v>
      </c>
    </row>
    <row r="34" spans="1:9" x14ac:dyDescent="0.3">
      <c r="A34" s="8">
        <f>IF(B34&lt;&gt;"",ROWS($B$6:B34),"")</f>
        <v>29</v>
      </c>
      <c r="B34" s="1" t="s">
        <v>119</v>
      </c>
      <c r="C34" s="1" t="s">
        <v>120</v>
      </c>
      <c r="D34" s="1" t="s">
        <v>37</v>
      </c>
      <c r="E34" s="20">
        <v>3434</v>
      </c>
      <c r="F34" s="9">
        <v>472</v>
      </c>
      <c r="G34" s="9" t="s">
        <v>282</v>
      </c>
      <c r="H34" s="40">
        <v>44008</v>
      </c>
      <c r="I34" s="10" t="s">
        <v>61</v>
      </c>
    </row>
    <row r="35" spans="1:9" x14ac:dyDescent="0.3">
      <c r="A35" s="8">
        <f>IF(B35&lt;&gt;"",ROWS($B$6:B35),"")</f>
        <v>30</v>
      </c>
      <c r="B35" s="1" t="s">
        <v>191</v>
      </c>
      <c r="C35" s="1" t="s">
        <v>192</v>
      </c>
      <c r="D35" s="1" t="s">
        <v>82</v>
      </c>
      <c r="E35" s="20">
        <v>3123</v>
      </c>
      <c r="F35" s="9">
        <v>498</v>
      </c>
      <c r="G35" s="9">
        <v>2</v>
      </c>
      <c r="H35" s="40">
        <v>44008</v>
      </c>
      <c r="I35" s="10" t="s">
        <v>61</v>
      </c>
    </row>
    <row r="36" spans="1:9" x14ac:dyDescent="0.3">
      <c r="A36" s="8">
        <f>IF(B36&lt;&gt;"",ROWS($B$6:B36),"")</f>
        <v>31</v>
      </c>
      <c r="B36" s="1" t="s">
        <v>395</v>
      </c>
      <c r="C36" s="1" t="s">
        <v>396</v>
      </c>
      <c r="D36" s="1" t="s">
        <v>64</v>
      </c>
      <c r="E36" s="20">
        <v>3013</v>
      </c>
      <c r="F36" s="9">
        <v>582</v>
      </c>
      <c r="G36" s="9">
        <v>5</v>
      </c>
      <c r="H36" s="40">
        <v>44057</v>
      </c>
      <c r="I36" s="10" t="s">
        <v>293</v>
      </c>
    </row>
    <row r="37" spans="1:9" x14ac:dyDescent="0.3">
      <c r="A37" s="8">
        <f>IF(B37&lt;&gt;"",ROWS($B$6:B37),"")</f>
        <v>32</v>
      </c>
      <c r="B37" s="1" t="s">
        <v>388</v>
      </c>
      <c r="C37" s="1" t="s">
        <v>389</v>
      </c>
      <c r="D37" s="1" t="s">
        <v>82</v>
      </c>
      <c r="E37" s="20">
        <v>2767.95</v>
      </c>
      <c r="F37" s="9">
        <v>463</v>
      </c>
      <c r="G37" s="9" t="s">
        <v>169</v>
      </c>
      <c r="H37" s="40">
        <v>44043</v>
      </c>
      <c r="I37" s="10" t="s">
        <v>32</v>
      </c>
    </row>
    <row r="38" spans="1:9" x14ac:dyDescent="0.3">
      <c r="A38" s="8">
        <f>IF(B38&lt;&gt;"",ROWS($B$6:B38),"")</f>
        <v>33</v>
      </c>
      <c r="B38" s="1" t="s">
        <v>348</v>
      </c>
      <c r="C38" s="1" t="s">
        <v>349</v>
      </c>
      <c r="D38" s="1" t="s">
        <v>116</v>
      </c>
      <c r="E38" s="20">
        <v>2598</v>
      </c>
      <c r="F38" s="9">
        <v>479</v>
      </c>
      <c r="G38" s="9" t="s">
        <v>296</v>
      </c>
      <c r="H38" s="40">
        <v>44071</v>
      </c>
      <c r="I38" s="10" t="s">
        <v>350</v>
      </c>
    </row>
    <row r="39" spans="1:9" x14ac:dyDescent="0.3">
      <c r="A39" s="8">
        <f>IF(B39&lt;&gt;"",ROWS($B$6:B39),"")</f>
        <v>34</v>
      </c>
      <c r="B39" s="1" t="s">
        <v>418</v>
      </c>
      <c r="C39" s="1" t="s">
        <v>419</v>
      </c>
      <c r="D39" s="1" t="s">
        <v>37</v>
      </c>
      <c r="E39" s="20">
        <v>1899.5</v>
      </c>
      <c r="F39" s="9">
        <v>304</v>
      </c>
      <c r="G39" s="9" t="s">
        <v>111</v>
      </c>
      <c r="H39" s="40">
        <v>44071</v>
      </c>
      <c r="I39" s="10" t="s">
        <v>164</v>
      </c>
    </row>
    <row r="40" spans="1:9" x14ac:dyDescent="0.3">
      <c r="A40" s="8">
        <f>IF(B40&lt;&gt;"",ROWS($B$6:B40),"")</f>
        <v>35</v>
      </c>
      <c r="B40" s="1" t="s">
        <v>412</v>
      </c>
      <c r="C40" s="1" t="s">
        <v>413</v>
      </c>
      <c r="D40" s="1" t="s">
        <v>265</v>
      </c>
      <c r="E40" s="20">
        <v>1725</v>
      </c>
      <c r="F40" s="9">
        <v>334</v>
      </c>
      <c r="G40" s="9" t="s">
        <v>296</v>
      </c>
      <c r="H40" s="40">
        <v>44064</v>
      </c>
      <c r="I40" s="10" t="s">
        <v>220</v>
      </c>
    </row>
    <row r="41" spans="1:9" x14ac:dyDescent="0.3">
      <c r="A41" s="8">
        <f>IF(B41&lt;&gt;"",ROWS($B$6:B41),"")</f>
        <v>36</v>
      </c>
      <c r="B41" s="1" t="s">
        <v>440</v>
      </c>
      <c r="C41" s="1" t="s">
        <v>441</v>
      </c>
      <c r="D41" s="1" t="s">
        <v>442</v>
      </c>
      <c r="E41" s="20">
        <v>1667.5</v>
      </c>
      <c r="F41" s="9">
        <v>289</v>
      </c>
      <c r="G41" s="9" t="s">
        <v>141</v>
      </c>
      <c r="H41" s="40">
        <v>44064</v>
      </c>
      <c r="I41" s="10" t="s">
        <v>293</v>
      </c>
    </row>
    <row r="42" spans="1:9" x14ac:dyDescent="0.3">
      <c r="A42" s="8">
        <f>IF(B42&lt;&gt;"",ROWS($B$6:B42),"")</f>
        <v>37</v>
      </c>
      <c r="B42" s="1" t="s">
        <v>196</v>
      </c>
      <c r="C42" s="1" t="s">
        <v>197</v>
      </c>
      <c r="D42" s="1" t="s">
        <v>82</v>
      </c>
      <c r="E42" s="20">
        <v>1301</v>
      </c>
      <c r="F42" s="9">
        <v>203</v>
      </c>
      <c r="G42" s="9" t="s">
        <v>282</v>
      </c>
      <c r="H42" s="40">
        <v>44015</v>
      </c>
      <c r="I42" s="10" t="s">
        <v>61</v>
      </c>
    </row>
    <row r="43" spans="1:9" x14ac:dyDescent="0.3">
      <c r="A43" s="8">
        <f>IF(B43&lt;&gt;"",ROWS($B$6:B43),"")</f>
        <v>38</v>
      </c>
      <c r="B43" s="1" t="s">
        <v>263</v>
      </c>
      <c r="C43" s="1" t="s">
        <v>264</v>
      </c>
      <c r="D43" s="1" t="s">
        <v>265</v>
      </c>
      <c r="E43" s="20">
        <v>1205.92</v>
      </c>
      <c r="F43" s="9">
        <v>254</v>
      </c>
      <c r="G43" s="9" t="s">
        <v>212</v>
      </c>
      <c r="H43" s="40">
        <v>44022</v>
      </c>
      <c r="I43" s="10" t="s">
        <v>201</v>
      </c>
    </row>
    <row r="44" spans="1:9" x14ac:dyDescent="0.3">
      <c r="A44" s="8">
        <f>IF(B44&lt;&gt;"",ROWS($B$6:B44),"")</f>
        <v>39</v>
      </c>
      <c r="B44" s="1" t="s">
        <v>474</v>
      </c>
      <c r="C44" s="1" t="s">
        <v>475</v>
      </c>
      <c r="D44" s="1" t="s">
        <v>37</v>
      </c>
      <c r="E44" s="20">
        <v>1184.26</v>
      </c>
      <c r="F44" s="9">
        <v>246</v>
      </c>
      <c r="G44" s="9">
        <v>6</v>
      </c>
      <c r="H44" s="40">
        <v>43665</v>
      </c>
      <c r="I44" s="10" t="s">
        <v>38</v>
      </c>
    </row>
    <row r="45" spans="1:9" x14ac:dyDescent="0.3">
      <c r="A45" s="8">
        <f>IF(B45&lt;&gt;"",ROWS($B$6:B45),"")</f>
        <v>40</v>
      </c>
      <c r="B45" s="1" t="s">
        <v>452</v>
      </c>
      <c r="C45" s="1" t="s">
        <v>453</v>
      </c>
      <c r="D45" s="1" t="s">
        <v>454</v>
      </c>
      <c r="E45" s="20">
        <v>1183.5999999999999</v>
      </c>
      <c r="F45" s="9">
        <v>578</v>
      </c>
      <c r="G45" s="9" t="s">
        <v>268</v>
      </c>
      <c r="H45" s="40">
        <v>43700</v>
      </c>
      <c r="I45" s="10" t="s">
        <v>53</v>
      </c>
    </row>
    <row r="46" spans="1:9" x14ac:dyDescent="0.3">
      <c r="A46" s="8">
        <f>IF(B46&lt;&gt;"",ROWS($B$6:B46),"")</f>
        <v>41</v>
      </c>
      <c r="B46" s="1" t="s">
        <v>338</v>
      </c>
      <c r="C46" s="1" t="s">
        <v>339</v>
      </c>
      <c r="D46" s="1" t="s">
        <v>64</v>
      </c>
      <c r="E46" s="20">
        <v>1152</v>
      </c>
      <c r="F46" s="9">
        <v>1446</v>
      </c>
      <c r="G46" s="9" t="s">
        <v>433</v>
      </c>
      <c r="H46" s="40">
        <v>44113</v>
      </c>
      <c r="I46" s="10" t="s">
        <v>340</v>
      </c>
    </row>
    <row r="47" spans="1:9" x14ac:dyDescent="0.3">
      <c r="A47" s="8">
        <f>IF(B47&lt;&gt;"",ROWS($B$6:B47),"")</f>
        <v>42</v>
      </c>
      <c r="B47" s="1" t="s">
        <v>341</v>
      </c>
      <c r="C47" s="1" t="s">
        <v>342</v>
      </c>
      <c r="D47" s="1" t="s">
        <v>37</v>
      </c>
      <c r="E47" s="20">
        <v>1140</v>
      </c>
      <c r="F47" s="9">
        <v>575</v>
      </c>
      <c r="G47" s="9">
        <v>5</v>
      </c>
      <c r="H47" s="40">
        <v>42916</v>
      </c>
      <c r="I47" s="10" t="s">
        <v>45</v>
      </c>
    </row>
    <row r="48" spans="1:9" x14ac:dyDescent="0.3">
      <c r="A48" s="8">
        <f>IF(B48&lt;&gt;"",ROWS($B$6:B48),"")</f>
        <v>43</v>
      </c>
      <c r="B48" s="1" t="s">
        <v>285</v>
      </c>
      <c r="C48" s="1" t="s">
        <v>286</v>
      </c>
      <c r="D48" s="1" t="s">
        <v>265</v>
      </c>
      <c r="E48" s="20">
        <v>1131.2</v>
      </c>
      <c r="F48" s="9">
        <v>202</v>
      </c>
      <c r="G48" s="9" t="s">
        <v>141</v>
      </c>
      <c r="H48" s="40">
        <v>44029</v>
      </c>
      <c r="I48" s="10" t="s">
        <v>32</v>
      </c>
    </row>
    <row r="49" spans="1:9" x14ac:dyDescent="0.3">
      <c r="A49" s="8">
        <f>IF(B49&lt;&gt;"",ROWS($B$6:B49),"")</f>
        <v>44</v>
      </c>
      <c r="B49" s="1" t="s">
        <v>330</v>
      </c>
      <c r="C49" s="1" t="s">
        <v>331</v>
      </c>
      <c r="D49" s="1" t="s">
        <v>332</v>
      </c>
      <c r="E49" s="20">
        <v>1079.9100000000001</v>
      </c>
      <c r="F49" s="9">
        <v>221</v>
      </c>
      <c r="G49" s="9" t="s">
        <v>141</v>
      </c>
      <c r="H49" s="40">
        <v>44029</v>
      </c>
      <c r="I49" s="10" t="s">
        <v>334</v>
      </c>
    </row>
    <row r="50" spans="1:9" x14ac:dyDescent="0.3">
      <c r="A50" s="8">
        <f>IF(B50&lt;&gt;"",ROWS($B$6:B50),"")</f>
        <v>45</v>
      </c>
      <c r="B50" s="1" t="s">
        <v>35</v>
      </c>
      <c r="C50" s="1" t="s">
        <v>36</v>
      </c>
      <c r="D50" s="1" t="s">
        <v>37</v>
      </c>
      <c r="E50" s="20">
        <v>1075.8599999999999</v>
      </c>
      <c r="F50" s="9">
        <v>226</v>
      </c>
      <c r="G50" s="9">
        <v>6</v>
      </c>
      <c r="H50" s="40">
        <v>43824</v>
      </c>
      <c r="I50" s="10" t="s">
        <v>38</v>
      </c>
    </row>
    <row r="51" spans="1:9" x14ac:dyDescent="0.3">
      <c r="A51" s="8">
        <f>IF(B51&lt;&gt;"",ROWS($B$6:B51),"")</f>
        <v>46</v>
      </c>
      <c r="B51" s="1" t="s">
        <v>443</v>
      </c>
      <c r="C51" s="1" t="s">
        <v>444</v>
      </c>
      <c r="D51" s="1" t="s">
        <v>265</v>
      </c>
      <c r="E51" s="20">
        <v>1019.64</v>
      </c>
      <c r="F51" s="9">
        <v>208</v>
      </c>
      <c r="G51" s="9">
        <v>8</v>
      </c>
      <c r="H51" s="40">
        <v>44064</v>
      </c>
      <c r="I51" s="10" t="s">
        <v>201</v>
      </c>
    </row>
    <row r="52" spans="1:9" x14ac:dyDescent="0.3">
      <c r="A52" s="8">
        <f>IF(B52&lt;&gt;"",ROWS($B$6:B52),"")</f>
        <v>47</v>
      </c>
      <c r="B52" s="1" t="s">
        <v>129</v>
      </c>
      <c r="C52" s="1" t="s">
        <v>130</v>
      </c>
      <c r="D52" s="1" t="s">
        <v>131</v>
      </c>
      <c r="E52" s="20">
        <v>979.7</v>
      </c>
      <c r="F52" s="9">
        <v>528</v>
      </c>
      <c r="G52" s="9" t="s">
        <v>212</v>
      </c>
      <c r="H52" s="40">
        <v>43861</v>
      </c>
      <c r="I52" s="10" t="s">
        <v>32</v>
      </c>
    </row>
    <row r="53" spans="1:9" x14ac:dyDescent="0.3">
      <c r="A53" s="8">
        <f>IF(B53&lt;&gt;"",ROWS($B$6:B53),"")</f>
        <v>48</v>
      </c>
      <c r="B53" s="1" t="s">
        <v>89</v>
      </c>
      <c r="C53" s="1" t="s">
        <v>90</v>
      </c>
      <c r="D53" s="1" t="s">
        <v>91</v>
      </c>
      <c r="E53" s="20">
        <v>850</v>
      </c>
      <c r="F53" s="9">
        <v>339</v>
      </c>
      <c r="G53" s="9" t="s">
        <v>433</v>
      </c>
      <c r="H53" s="40">
        <v>43882</v>
      </c>
      <c r="I53" s="10" t="s">
        <v>61</v>
      </c>
    </row>
    <row r="54" spans="1:9" x14ac:dyDescent="0.3">
      <c r="A54" s="8">
        <f>IF(B54&lt;&gt;"",ROWS($B$6:B54),"")</f>
        <v>49</v>
      </c>
      <c r="B54" s="1" t="s">
        <v>213</v>
      </c>
      <c r="C54" s="1" t="s">
        <v>214</v>
      </c>
      <c r="D54" s="1" t="s">
        <v>64</v>
      </c>
      <c r="E54" s="20">
        <v>726</v>
      </c>
      <c r="F54" s="9">
        <v>91</v>
      </c>
      <c r="G54" s="9">
        <v>1</v>
      </c>
      <c r="H54" s="40">
        <v>43805</v>
      </c>
      <c r="I54" s="10" t="s">
        <v>76</v>
      </c>
    </row>
    <row r="55" spans="1:9" x14ac:dyDescent="0.3">
      <c r="A55" s="8">
        <f>IF(B55&lt;&gt;"",ROWS($B$6:B55),"")</f>
        <v>50</v>
      </c>
      <c r="B55" s="1" t="s">
        <v>308</v>
      </c>
      <c r="C55" s="1" t="s">
        <v>309</v>
      </c>
      <c r="D55" s="1" t="s">
        <v>82</v>
      </c>
      <c r="E55" s="20">
        <v>704.61</v>
      </c>
      <c r="F55" s="9">
        <v>118</v>
      </c>
      <c r="G55" s="9" t="s">
        <v>212</v>
      </c>
      <c r="H55" s="40">
        <v>44022</v>
      </c>
      <c r="I55" s="10" t="s">
        <v>201</v>
      </c>
    </row>
    <row r="56" spans="1:9" x14ac:dyDescent="0.3">
      <c r="A56" s="8">
        <f>IF(B56&lt;&gt;"",ROWS($B$6:B56),"")</f>
        <v>51</v>
      </c>
      <c r="B56" s="1" t="s">
        <v>517</v>
      </c>
      <c r="C56" s="1" t="s">
        <v>518</v>
      </c>
      <c r="D56" s="1" t="s">
        <v>519</v>
      </c>
      <c r="E56" s="20">
        <v>695.5</v>
      </c>
      <c r="F56" s="9">
        <v>166</v>
      </c>
      <c r="G56" s="9" t="s">
        <v>268</v>
      </c>
      <c r="H56" s="40">
        <v>44043</v>
      </c>
      <c r="I56" s="10" t="s">
        <v>520</v>
      </c>
    </row>
    <row r="57" spans="1:9" x14ac:dyDescent="0.3">
      <c r="A57" s="8">
        <f>IF(B57&lt;&gt;"",ROWS($B$6:B57),"")</f>
        <v>52</v>
      </c>
      <c r="B57" s="1" t="s">
        <v>370</v>
      </c>
      <c r="C57" s="1" t="s">
        <v>371</v>
      </c>
      <c r="D57" s="1" t="s">
        <v>37</v>
      </c>
      <c r="E57" s="20">
        <v>644</v>
      </c>
      <c r="F57" s="9">
        <v>122</v>
      </c>
      <c r="G57" s="9" t="s">
        <v>433</v>
      </c>
      <c r="H57" s="40">
        <v>41970</v>
      </c>
      <c r="I57" s="10" t="s">
        <v>40</v>
      </c>
    </row>
    <row r="58" spans="1:9" x14ac:dyDescent="0.3">
      <c r="A58" s="8">
        <f>IF(B58&lt;&gt;"",ROWS($B$6:B58),"")</f>
        <v>53</v>
      </c>
      <c r="B58" s="1" t="s">
        <v>470</v>
      </c>
      <c r="C58" s="1" t="s">
        <v>471</v>
      </c>
      <c r="D58" s="1" t="s">
        <v>37</v>
      </c>
      <c r="E58" s="20">
        <v>538</v>
      </c>
      <c r="F58" s="9">
        <v>269</v>
      </c>
      <c r="G58" s="9">
        <v>4</v>
      </c>
      <c r="H58" s="40">
        <v>43616</v>
      </c>
      <c r="I58" s="10" t="s">
        <v>45</v>
      </c>
    </row>
    <row r="59" spans="1:9" x14ac:dyDescent="0.3">
      <c r="A59" s="8">
        <f>IF(B59&lt;&gt;"",ROWS($B$6:B59),"")</f>
        <v>54</v>
      </c>
      <c r="B59" s="1" t="s">
        <v>545</v>
      </c>
      <c r="C59" s="1" t="s">
        <v>545</v>
      </c>
      <c r="D59" s="1" t="s">
        <v>64</v>
      </c>
      <c r="E59" s="20">
        <v>521</v>
      </c>
      <c r="F59" s="9">
        <v>221</v>
      </c>
      <c r="G59" s="9">
        <v>2</v>
      </c>
      <c r="H59" s="40">
        <v>44071</v>
      </c>
      <c r="I59" s="10" t="s">
        <v>350</v>
      </c>
    </row>
    <row r="60" spans="1:9" x14ac:dyDescent="0.3">
      <c r="A60" s="8">
        <f>IF(B60&lt;&gt;"",ROWS($B$6:B60),"")</f>
        <v>55</v>
      </c>
      <c r="B60" s="1" t="s">
        <v>271</v>
      </c>
      <c r="C60" s="1" t="s">
        <v>272</v>
      </c>
      <c r="D60" s="1" t="s">
        <v>273</v>
      </c>
      <c r="E60" s="20">
        <v>377.55</v>
      </c>
      <c r="F60" s="9">
        <v>26</v>
      </c>
      <c r="G60" s="9">
        <v>1</v>
      </c>
      <c r="H60" s="40">
        <v>43896</v>
      </c>
      <c r="I60" s="10" t="s">
        <v>149</v>
      </c>
    </row>
    <row r="61" spans="1:9" x14ac:dyDescent="0.3">
      <c r="A61" s="8">
        <f>IF(B61&lt;&gt;"",ROWS($B$6:B61),"")</f>
        <v>56</v>
      </c>
      <c r="B61" s="1" t="s">
        <v>93</v>
      </c>
      <c r="C61" s="1" t="s">
        <v>94</v>
      </c>
      <c r="D61" s="1" t="s">
        <v>95</v>
      </c>
      <c r="E61" s="20">
        <v>356.5</v>
      </c>
      <c r="F61" s="9">
        <v>184</v>
      </c>
      <c r="G61" s="9">
        <v>4</v>
      </c>
      <c r="H61" s="40">
        <v>43875</v>
      </c>
      <c r="I61" s="10" t="s">
        <v>76</v>
      </c>
    </row>
    <row r="62" spans="1:9" x14ac:dyDescent="0.3">
      <c r="A62" s="8">
        <f>IF(B62&lt;&gt;"",ROWS($B$6:B62),"")</f>
        <v>57</v>
      </c>
      <c r="B62" s="1" t="s">
        <v>112</v>
      </c>
      <c r="C62" s="1" t="s">
        <v>113</v>
      </c>
      <c r="D62" s="1" t="s">
        <v>82</v>
      </c>
      <c r="E62" s="20">
        <v>356</v>
      </c>
      <c r="F62" s="9">
        <v>171</v>
      </c>
      <c r="G62" s="9">
        <v>1</v>
      </c>
      <c r="H62" s="40">
        <v>43854</v>
      </c>
      <c r="I62" s="10" t="s">
        <v>61</v>
      </c>
    </row>
    <row r="63" spans="1:9" x14ac:dyDescent="0.3">
      <c r="A63" s="8">
        <f>IF(B63&lt;&gt;"",ROWS($B$6:B63),"")</f>
        <v>58</v>
      </c>
      <c r="B63" s="1" t="s">
        <v>515</v>
      </c>
      <c r="C63" s="1" t="s">
        <v>516</v>
      </c>
      <c r="D63" s="1" t="s">
        <v>64</v>
      </c>
      <c r="E63" s="20">
        <v>330.5</v>
      </c>
      <c r="F63" s="9">
        <v>110</v>
      </c>
      <c r="G63" s="9">
        <v>4</v>
      </c>
      <c r="H63" s="40">
        <v>43728</v>
      </c>
      <c r="I63" s="10" t="s">
        <v>687</v>
      </c>
    </row>
    <row r="64" spans="1:9" x14ac:dyDescent="0.3">
      <c r="A64" s="8">
        <f>IF(B64&lt;&gt;"",ROWS($B$6:B64),"")</f>
        <v>59</v>
      </c>
      <c r="B64" s="1" t="s">
        <v>567</v>
      </c>
      <c r="C64" s="1" t="s">
        <v>568</v>
      </c>
      <c r="D64" s="1" t="s">
        <v>37</v>
      </c>
      <c r="E64" s="20">
        <v>321</v>
      </c>
      <c r="F64" s="9">
        <v>60</v>
      </c>
      <c r="G64" s="9">
        <v>1</v>
      </c>
      <c r="H64" s="40">
        <v>43721</v>
      </c>
      <c r="I64" s="10" t="s">
        <v>569</v>
      </c>
    </row>
    <row r="65" spans="1:9" x14ac:dyDescent="0.3">
      <c r="A65" s="8">
        <f>IF(B65&lt;&gt;"",ROWS($B$6:B65),"")</f>
        <v>60</v>
      </c>
      <c r="B65" s="1" t="s">
        <v>527</v>
      </c>
      <c r="C65" s="1" t="s">
        <v>528</v>
      </c>
      <c r="D65" s="1" t="s">
        <v>529</v>
      </c>
      <c r="E65" s="20">
        <v>307</v>
      </c>
      <c r="F65" s="9">
        <v>70</v>
      </c>
      <c r="G65" s="9" t="s">
        <v>455</v>
      </c>
      <c r="H65" s="40">
        <v>44064</v>
      </c>
      <c r="I65" s="10" t="s">
        <v>520</v>
      </c>
    </row>
    <row r="66" spans="1:9" x14ac:dyDescent="0.3">
      <c r="A66" s="8">
        <f>IF(B66&lt;&gt;"",ROWS($B$6:B66),"")</f>
        <v>61</v>
      </c>
      <c r="B66" s="1" t="s">
        <v>428</v>
      </c>
      <c r="C66" s="1" t="s">
        <v>429</v>
      </c>
      <c r="D66" s="1" t="s">
        <v>430</v>
      </c>
      <c r="E66" s="20">
        <v>289.5</v>
      </c>
      <c r="F66" s="9">
        <v>61</v>
      </c>
      <c r="G66" s="9">
        <v>4</v>
      </c>
      <c r="H66" s="40">
        <v>43791</v>
      </c>
      <c r="I66" s="10" t="s">
        <v>687</v>
      </c>
    </row>
    <row r="67" spans="1:9" x14ac:dyDescent="0.3">
      <c r="A67" s="8">
        <f>IF(B67&lt;&gt;"",ROWS($B$6:B67),"")</f>
        <v>62</v>
      </c>
      <c r="B67" s="1" t="s">
        <v>378</v>
      </c>
      <c r="C67" s="1" t="s">
        <v>379</v>
      </c>
      <c r="D67" s="1" t="s">
        <v>226</v>
      </c>
      <c r="E67" s="20">
        <v>247.86</v>
      </c>
      <c r="F67" s="9">
        <v>64</v>
      </c>
      <c r="G67" s="9" t="s">
        <v>455</v>
      </c>
      <c r="H67" s="40">
        <v>43987</v>
      </c>
      <c r="I67" s="10" t="s">
        <v>231</v>
      </c>
    </row>
    <row r="68" spans="1:9" x14ac:dyDescent="0.3">
      <c r="A68" s="8">
        <f>IF(B68&lt;&gt;"",ROWS($B$6:B68),"")</f>
        <v>63</v>
      </c>
      <c r="B68" s="1" t="s">
        <v>493</v>
      </c>
      <c r="C68" s="1" t="s">
        <v>494</v>
      </c>
      <c r="D68" s="1" t="s">
        <v>37</v>
      </c>
      <c r="E68" s="20">
        <v>235.5</v>
      </c>
      <c r="F68" s="9">
        <v>129</v>
      </c>
      <c r="G68" s="9">
        <v>2</v>
      </c>
      <c r="H68" s="40">
        <v>43532</v>
      </c>
      <c r="I68" s="10" t="s">
        <v>45</v>
      </c>
    </row>
    <row r="69" spans="1:9" x14ac:dyDescent="0.3">
      <c r="A69" s="8">
        <f>IF(B69&lt;&gt;"",ROWS($B$6:B69),"")</f>
        <v>64</v>
      </c>
      <c r="B69" s="1" t="s">
        <v>392</v>
      </c>
      <c r="C69" s="1" t="s">
        <v>393</v>
      </c>
      <c r="D69" s="1" t="s">
        <v>394</v>
      </c>
      <c r="E69" s="20">
        <v>210.8</v>
      </c>
      <c r="F69" s="9">
        <v>45</v>
      </c>
      <c r="G69" s="9" t="s">
        <v>212</v>
      </c>
      <c r="H69" s="40">
        <v>44036</v>
      </c>
      <c r="I69" s="10" t="s">
        <v>201</v>
      </c>
    </row>
    <row r="70" spans="1:9" x14ac:dyDescent="0.3">
      <c r="A70" s="8">
        <f>IF(B70&lt;&gt;"",ROWS($B$6:B70),"")</f>
        <v>65</v>
      </c>
      <c r="B70" s="1" t="s">
        <v>30</v>
      </c>
      <c r="C70" s="1" t="s">
        <v>30</v>
      </c>
      <c r="D70" s="1" t="s">
        <v>27</v>
      </c>
      <c r="E70" s="20">
        <v>193.5</v>
      </c>
      <c r="F70" s="9">
        <v>44</v>
      </c>
      <c r="G70" s="9" t="s">
        <v>433</v>
      </c>
      <c r="H70" s="40">
        <v>43861</v>
      </c>
      <c r="I70" s="10" t="s">
        <v>32</v>
      </c>
    </row>
    <row r="71" spans="1:9" x14ac:dyDescent="0.3">
      <c r="A71" s="8">
        <f>IF(B71&lt;&gt;"",ROWS($B$6:B71),"")</f>
        <v>66</v>
      </c>
      <c r="B71" s="1" t="s">
        <v>598</v>
      </c>
      <c r="C71" s="1" t="s">
        <v>599</v>
      </c>
      <c r="D71" s="1" t="s">
        <v>64</v>
      </c>
      <c r="E71" s="20">
        <v>175</v>
      </c>
      <c r="F71" s="9">
        <v>42</v>
      </c>
      <c r="G71" s="9">
        <v>1</v>
      </c>
      <c r="H71" s="40">
        <v>44043</v>
      </c>
      <c r="I71" s="10" t="s">
        <v>231</v>
      </c>
    </row>
    <row r="72" spans="1:9" x14ac:dyDescent="0.3">
      <c r="A72" s="8">
        <f>IF(B72&lt;&gt;"",ROWS($B$6:B72),"")</f>
        <v>67</v>
      </c>
      <c r="B72" s="1" t="s">
        <v>601</v>
      </c>
      <c r="C72" s="1" t="s">
        <v>602</v>
      </c>
      <c r="D72" s="1" t="s">
        <v>603</v>
      </c>
      <c r="E72" s="20">
        <v>157</v>
      </c>
      <c r="F72" s="9">
        <v>30</v>
      </c>
      <c r="G72" s="9">
        <v>1</v>
      </c>
      <c r="H72" s="40">
        <v>43469</v>
      </c>
      <c r="I72" s="10" t="s">
        <v>687</v>
      </c>
    </row>
    <row r="73" spans="1:9" x14ac:dyDescent="0.3">
      <c r="A73" s="8">
        <f>IF(B73&lt;&gt;"",ROWS($B$6:B73),"")</f>
        <v>68</v>
      </c>
      <c r="B73" s="1" t="s">
        <v>407</v>
      </c>
      <c r="C73" s="1" t="s">
        <v>408</v>
      </c>
      <c r="D73" s="1" t="s">
        <v>409</v>
      </c>
      <c r="E73" s="20">
        <v>150.33000000000001</v>
      </c>
      <c r="F73" s="9">
        <v>38</v>
      </c>
      <c r="G73" s="9">
        <v>2</v>
      </c>
      <c r="H73" s="40">
        <v>43987</v>
      </c>
      <c r="I73" s="10" t="s">
        <v>231</v>
      </c>
    </row>
    <row r="74" spans="1:9" x14ac:dyDescent="0.3">
      <c r="A74" s="8">
        <f>IF(B74&lt;&gt;"",ROWS($B$6:B74),"")</f>
        <v>69</v>
      </c>
      <c r="B74" s="1" t="s">
        <v>606</v>
      </c>
      <c r="C74" s="1" t="s">
        <v>607</v>
      </c>
      <c r="D74" s="1" t="s">
        <v>608</v>
      </c>
      <c r="E74" s="20">
        <v>148</v>
      </c>
      <c r="F74" s="9">
        <v>42</v>
      </c>
      <c r="G74" s="9">
        <v>1</v>
      </c>
      <c r="H74" s="40">
        <v>43560</v>
      </c>
      <c r="I74" s="10" t="s">
        <v>231</v>
      </c>
    </row>
    <row r="75" spans="1:9" x14ac:dyDescent="0.3">
      <c r="A75" s="8">
        <f>IF(B75&lt;&gt;"",ROWS($B$6:B75),"")</f>
        <v>70</v>
      </c>
      <c r="B75" s="1" t="s">
        <v>359</v>
      </c>
      <c r="C75" s="1" t="s">
        <v>360</v>
      </c>
      <c r="D75" s="1" t="s">
        <v>37</v>
      </c>
      <c r="E75" s="20">
        <v>145</v>
      </c>
      <c r="F75" s="9">
        <v>32</v>
      </c>
      <c r="G75" s="9">
        <v>1</v>
      </c>
      <c r="H75" s="40">
        <v>43896</v>
      </c>
      <c r="I75" s="10" t="s">
        <v>76</v>
      </c>
    </row>
    <row r="76" spans="1:9" x14ac:dyDescent="0.3">
      <c r="A76" s="8">
        <f>IF(B76&lt;&gt;"",ROWS($B$6:B76),"")</f>
        <v>71</v>
      </c>
      <c r="B76" s="1" t="s">
        <v>208</v>
      </c>
      <c r="C76" s="1" t="s">
        <v>209</v>
      </c>
      <c r="D76" s="1" t="s">
        <v>64</v>
      </c>
      <c r="E76" s="20">
        <v>145</v>
      </c>
      <c r="F76" s="9">
        <v>35</v>
      </c>
      <c r="G76" s="9">
        <v>1</v>
      </c>
      <c r="H76" s="40">
        <v>44015</v>
      </c>
      <c r="I76" s="10" t="s">
        <v>76</v>
      </c>
    </row>
    <row r="77" spans="1:9" x14ac:dyDescent="0.3">
      <c r="A77" s="8">
        <f>IF(B77&lt;&gt;"",ROWS($B$6:B77),"")</f>
        <v>72</v>
      </c>
      <c r="B77" s="1" t="s">
        <v>609</v>
      </c>
      <c r="C77" s="1" t="s">
        <v>610</v>
      </c>
      <c r="D77" s="1" t="s">
        <v>611</v>
      </c>
      <c r="E77" s="20">
        <v>142</v>
      </c>
      <c r="F77" s="9">
        <v>71</v>
      </c>
      <c r="G77" s="9" t="s">
        <v>433</v>
      </c>
      <c r="H77" s="40">
        <v>43749</v>
      </c>
      <c r="I77" s="10" t="s">
        <v>32</v>
      </c>
    </row>
    <row r="78" spans="1:9" x14ac:dyDescent="0.3">
      <c r="A78" s="8">
        <f>IF(B78&lt;&gt;"",ROWS($B$6:B78),"")</f>
        <v>73</v>
      </c>
      <c r="B78" s="1" t="s">
        <v>595</v>
      </c>
      <c r="C78" s="1" t="s">
        <v>596</v>
      </c>
      <c r="D78" s="1" t="s">
        <v>597</v>
      </c>
      <c r="E78" s="20">
        <v>138.5</v>
      </c>
      <c r="F78" s="9">
        <v>43</v>
      </c>
      <c r="G78" s="9">
        <v>1</v>
      </c>
      <c r="H78" s="40">
        <v>43997</v>
      </c>
      <c r="I78" s="10" t="s">
        <v>231</v>
      </c>
    </row>
    <row r="79" spans="1:9" x14ac:dyDescent="0.3">
      <c r="A79" s="8">
        <f>IF(B79&lt;&gt;"",ROWS($B$6:B79),"")</f>
        <v>74</v>
      </c>
      <c r="B79" s="1" t="s">
        <v>619</v>
      </c>
      <c r="C79" s="1" t="s">
        <v>620</v>
      </c>
      <c r="D79" s="1" t="s">
        <v>156</v>
      </c>
      <c r="E79" s="20">
        <v>130</v>
      </c>
      <c r="F79" s="9">
        <v>65</v>
      </c>
      <c r="G79" s="9" t="s">
        <v>433</v>
      </c>
      <c r="H79" s="40">
        <v>42832</v>
      </c>
      <c r="I79" s="10" t="s">
        <v>231</v>
      </c>
    </row>
    <row r="80" spans="1:9" x14ac:dyDescent="0.3">
      <c r="A80" s="8">
        <f>IF(B80&lt;&gt;"",ROWS($B$6:B80),"")</f>
        <v>75</v>
      </c>
      <c r="B80" s="1" t="s">
        <v>431</v>
      </c>
      <c r="C80" s="1" t="s">
        <v>432</v>
      </c>
      <c r="D80" s="1" t="s">
        <v>64</v>
      </c>
      <c r="E80" s="20">
        <v>101.5</v>
      </c>
      <c r="F80" s="9">
        <v>33</v>
      </c>
      <c r="G80" s="9">
        <v>2</v>
      </c>
      <c r="H80" s="40">
        <v>44011</v>
      </c>
      <c r="I80" s="10" t="s">
        <v>231</v>
      </c>
    </row>
    <row r="81" spans="1:9" x14ac:dyDescent="0.3">
      <c r="A81" s="8">
        <f>IF(B81&lt;&gt;"",ROWS($B$6:B81),"")</f>
        <v>76</v>
      </c>
      <c r="B81" s="1" t="s">
        <v>62</v>
      </c>
      <c r="C81" s="1" t="s">
        <v>63</v>
      </c>
      <c r="D81" s="1" t="s">
        <v>64</v>
      </c>
      <c r="E81" s="20">
        <v>99</v>
      </c>
      <c r="F81" s="9">
        <v>27</v>
      </c>
      <c r="G81" s="9">
        <v>1</v>
      </c>
      <c r="H81" s="40">
        <v>43868</v>
      </c>
      <c r="I81" s="10" t="s">
        <v>65</v>
      </c>
    </row>
    <row r="82" spans="1:9" x14ac:dyDescent="0.3">
      <c r="A82" s="8">
        <f>IF(B82&lt;&gt;"",ROWS($B$6:B82),"")</f>
        <v>77</v>
      </c>
      <c r="B82" s="1" t="s">
        <v>626</v>
      </c>
      <c r="C82" s="1" t="s">
        <v>627</v>
      </c>
      <c r="D82" s="1" t="s">
        <v>608</v>
      </c>
      <c r="E82" s="20">
        <v>96</v>
      </c>
      <c r="F82" s="9">
        <v>24</v>
      </c>
      <c r="G82" s="9">
        <v>1</v>
      </c>
      <c r="H82" s="40">
        <v>42832</v>
      </c>
      <c r="I82" s="10" t="s">
        <v>231</v>
      </c>
    </row>
    <row r="83" spans="1:9" x14ac:dyDescent="0.3">
      <c r="A83" s="8">
        <f>IF(B83&lt;&gt;"",ROWS($B$6:B83),"")</f>
        <v>78</v>
      </c>
      <c r="B83" s="1" t="s">
        <v>505</v>
      </c>
      <c r="C83" s="1" t="s">
        <v>506</v>
      </c>
      <c r="D83" s="1" t="s">
        <v>64</v>
      </c>
      <c r="E83" s="20">
        <v>87.5</v>
      </c>
      <c r="F83" s="9">
        <v>27</v>
      </c>
      <c r="G83" s="9">
        <v>1</v>
      </c>
      <c r="H83" s="40">
        <v>43987</v>
      </c>
      <c r="I83" s="10" t="s">
        <v>231</v>
      </c>
    </row>
    <row r="84" spans="1:9" x14ac:dyDescent="0.3">
      <c r="A84" s="8">
        <f>IF(B84&lt;&gt;"",ROWS($B$6:B84),"")</f>
        <v>79</v>
      </c>
      <c r="B84" s="1" t="s">
        <v>49</v>
      </c>
      <c r="C84" s="1" t="s">
        <v>50</v>
      </c>
      <c r="D84" s="1" t="s">
        <v>37</v>
      </c>
      <c r="E84" s="20">
        <v>75</v>
      </c>
      <c r="F84" s="9">
        <v>20</v>
      </c>
      <c r="G84" s="9" t="s">
        <v>433</v>
      </c>
      <c r="H84" s="40">
        <v>43854</v>
      </c>
      <c r="I84" s="10" t="s">
        <v>32</v>
      </c>
    </row>
    <row r="85" spans="1:9" x14ac:dyDescent="0.3">
      <c r="A85" s="8">
        <f>IF(B85&lt;&gt;"",ROWS($B$6:B85),"")</f>
        <v>80</v>
      </c>
      <c r="B85" s="1" t="s">
        <v>353</v>
      </c>
      <c r="C85" s="1" t="s">
        <v>354</v>
      </c>
      <c r="D85" s="1" t="s">
        <v>265</v>
      </c>
      <c r="E85" s="20">
        <v>71.5</v>
      </c>
      <c r="F85" s="9">
        <v>24</v>
      </c>
      <c r="G85" s="9">
        <v>1</v>
      </c>
      <c r="H85" s="40">
        <v>44029</v>
      </c>
      <c r="I85" s="10" t="s">
        <v>164</v>
      </c>
    </row>
    <row r="86" spans="1:9" x14ac:dyDescent="0.3">
      <c r="A86" s="8">
        <f>IF(B86&lt;&gt;"",ROWS($B$6:B86),"")</f>
        <v>81</v>
      </c>
      <c r="B86" s="1" t="s">
        <v>651</v>
      </c>
      <c r="C86" s="1" t="s">
        <v>652</v>
      </c>
      <c r="D86" s="1" t="s">
        <v>653</v>
      </c>
      <c r="E86" s="20">
        <v>58</v>
      </c>
      <c r="F86" s="9">
        <v>20</v>
      </c>
      <c r="G86" s="9">
        <v>1</v>
      </c>
      <c r="H86" s="40">
        <v>42832</v>
      </c>
      <c r="I86" s="10" t="s">
        <v>231</v>
      </c>
    </row>
    <row r="87" spans="1:9" x14ac:dyDescent="0.3">
      <c r="A87" s="8">
        <f>IF(B87&lt;&gt;"",ROWS($B$6:B87),"")</f>
        <v>82</v>
      </c>
      <c r="B87" s="1" t="s">
        <v>397</v>
      </c>
      <c r="C87" s="1" t="s">
        <v>398</v>
      </c>
      <c r="D87" s="1" t="s">
        <v>64</v>
      </c>
      <c r="E87" s="20">
        <v>34</v>
      </c>
      <c r="F87" s="9">
        <v>6</v>
      </c>
      <c r="G87" s="9">
        <v>1</v>
      </c>
      <c r="H87" s="40">
        <v>44015</v>
      </c>
      <c r="I87" s="10" t="s">
        <v>164</v>
      </c>
    </row>
    <row r="88" spans="1:9" x14ac:dyDescent="0.3">
      <c r="A88" s="8">
        <f>IF(B88&lt;&gt;"",ROWS($B$6:B88),"")</f>
        <v>83</v>
      </c>
      <c r="B88" s="1" t="s">
        <v>673</v>
      </c>
      <c r="C88" s="1" t="s">
        <v>674</v>
      </c>
      <c r="D88" s="1" t="s">
        <v>675</v>
      </c>
      <c r="E88" s="20">
        <v>30</v>
      </c>
      <c r="F88" s="9">
        <v>15</v>
      </c>
      <c r="G88" s="9" t="s">
        <v>433</v>
      </c>
      <c r="H88" s="40">
        <v>44129</v>
      </c>
      <c r="I88" s="10" t="s">
        <v>32</v>
      </c>
    </row>
    <row r="89" spans="1:9" x14ac:dyDescent="0.3">
      <c r="A89" s="8">
        <f>IF(B89&lt;&gt;"",ROWS($B$6:B89),"")</f>
        <v>84</v>
      </c>
      <c r="B89" s="1" t="s">
        <v>678</v>
      </c>
      <c r="C89" s="1" t="s">
        <v>679</v>
      </c>
      <c r="D89" s="1" t="s">
        <v>548</v>
      </c>
      <c r="E89" s="20">
        <v>10</v>
      </c>
      <c r="F89" s="9">
        <v>2</v>
      </c>
      <c r="G89" s="9" t="s">
        <v>433</v>
      </c>
      <c r="H89" s="40">
        <v>44057</v>
      </c>
      <c r="I89" s="10" t="s">
        <v>231</v>
      </c>
    </row>
    <row r="90" spans="1:9" x14ac:dyDescent="0.3">
      <c r="E90" s="18">
        <f>SUBTOTAL(109,Table3_Rugpjūtis[Pajamos])</f>
        <v>685390.83</v>
      </c>
      <c r="F90" s="11">
        <f>SUBTOTAL(109,Table3_Rugpjūtis[Žiūrovų skaičius])</f>
        <v>127824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2"/>
  <sheetViews>
    <sheetView workbookViewId="0"/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8" customWidth="1"/>
    <col min="6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21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39</v>
      </c>
      <c r="C6" s="1" t="s">
        <v>39</v>
      </c>
      <c r="D6" s="1" t="s">
        <v>33</v>
      </c>
      <c r="E6" s="20">
        <v>163760.78</v>
      </c>
      <c r="F6" s="9">
        <v>25610</v>
      </c>
      <c r="G6" s="9" t="s">
        <v>28</v>
      </c>
      <c r="H6" s="40">
        <v>44071</v>
      </c>
      <c r="I6" s="10" t="s">
        <v>40</v>
      </c>
    </row>
    <row r="7" spans="1:9" x14ac:dyDescent="0.3">
      <c r="A7" s="8">
        <f>IF(B7&lt;&gt;"",ROWS($B$6:B7),"")</f>
        <v>2</v>
      </c>
      <c r="B7" s="1" t="s">
        <v>43</v>
      </c>
      <c r="C7" s="1" t="s">
        <v>44</v>
      </c>
      <c r="D7" s="1" t="s">
        <v>37</v>
      </c>
      <c r="E7" s="20">
        <v>152104.51999999999</v>
      </c>
      <c r="F7" s="9">
        <v>32724</v>
      </c>
      <c r="G7" s="9" t="s">
        <v>31</v>
      </c>
      <c r="H7" s="40">
        <v>44078</v>
      </c>
      <c r="I7" s="10" t="s">
        <v>45</v>
      </c>
    </row>
    <row r="8" spans="1:9" x14ac:dyDescent="0.3">
      <c r="A8" s="8">
        <f>IF(B8&lt;&gt;"",ROWS($B$6:B8),"")</f>
        <v>3</v>
      </c>
      <c r="B8" s="1" t="s">
        <v>59</v>
      </c>
      <c r="C8" s="1" t="s">
        <v>60</v>
      </c>
      <c r="D8" s="1" t="s">
        <v>37</v>
      </c>
      <c r="E8" s="20">
        <v>105147</v>
      </c>
      <c r="F8" s="9">
        <v>17448</v>
      </c>
      <c r="G8" s="9" t="s">
        <v>48</v>
      </c>
      <c r="H8" s="40">
        <v>44085</v>
      </c>
      <c r="I8" s="10" t="s">
        <v>61</v>
      </c>
    </row>
    <row r="9" spans="1:9" x14ac:dyDescent="0.3">
      <c r="A9" s="8">
        <f>IF(B9&lt;&gt;"",ROWS($B$6:B9),"")</f>
        <v>4</v>
      </c>
      <c r="B9" s="1" t="s">
        <v>46</v>
      </c>
      <c r="C9" s="1" t="s">
        <v>47</v>
      </c>
      <c r="D9" s="1" t="s">
        <v>37</v>
      </c>
      <c r="E9" s="20">
        <v>48866</v>
      </c>
      <c r="F9" s="9">
        <v>8079</v>
      </c>
      <c r="G9" s="9" t="s">
        <v>223</v>
      </c>
      <c r="H9" s="40">
        <v>44057</v>
      </c>
      <c r="I9" s="10" t="s">
        <v>32</v>
      </c>
    </row>
    <row r="10" spans="1:9" x14ac:dyDescent="0.3">
      <c r="A10" s="8">
        <f>IF(B10&lt;&gt;"",ROWS($B$6:B10),"")</f>
        <v>5</v>
      </c>
      <c r="B10" s="1" t="s">
        <v>107</v>
      </c>
      <c r="C10" s="1" t="s">
        <v>108</v>
      </c>
      <c r="D10" s="1" t="s">
        <v>37</v>
      </c>
      <c r="E10" s="20">
        <v>43888.04</v>
      </c>
      <c r="F10" s="9">
        <v>9222</v>
      </c>
      <c r="G10" s="9" t="s">
        <v>105</v>
      </c>
      <c r="H10" s="40">
        <v>44092</v>
      </c>
      <c r="I10" s="10" t="s">
        <v>40</v>
      </c>
    </row>
    <row r="11" spans="1:9" x14ac:dyDescent="0.3">
      <c r="A11" s="8">
        <f>IF(B11&lt;&gt;"",ROWS($B$6:B11),"")</f>
        <v>6</v>
      </c>
      <c r="B11" s="1" t="s">
        <v>127</v>
      </c>
      <c r="C11" s="1" t="s">
        <v>128</v>
      </c>
      <c r="D11" s="1" t="s">
        <v>37</v>
      </c>
      <c r="E11" s="20">
        <v>34719</v>
      </c>
      <c r="F11" s="9">
        <v>5831</v>
      </c>
      <c r="G11" s="9" t="s">
        <v>126</v>
      </c>
      <c r="H11" s="40">
        <v>44092</v>
      </c>
      <c r="I11" s="10" t="s">
        <v>32</v>
      </c>
    </row>
    <row r="12" spans="1:9" x14ac:dyDescent="0.3">
      <c r="A12" s="8">
        <f>IF(B12&lt;&gt;"",ROWS($B$6:B12),"")</f>
        <v>7</v>
      </c>
      <c r="B12" s="1" t="s">
        <v>144</v>
      </c>
      <c r="C12" s="1" t="s">
        <v>144</v>
      </c>
      <c r="D12" s="1" t="s">
        <v>145</v>
      </c>
      <c r="E12" s="20">
        <v>32667</v>
      </c>
      <c r="F12" s="9">
        <v>5489</v>
      </c>
      <c r="G12" s="9">
        <v>16</v>
      </c>
      <c r="H12" s="40">
        <v>44085</v>
      </c>
      <c r="I12" s="10" t="s">
        <v>38</v>
      </c>
    </row>
    <row r="13" spans="1:9" x14ac:dyDescent="0.3">
      <c r="A13" s="8">
        <f>IF(B13&lt;&gt;"",ROWS($B$6:B13),"")</f>
        <v>8</v>
      </c>
      <c r="B13" s="1" t="s">
        <v>167</v>
      </c>
      <c r="C13" s="1" t="s">
        <v>168</v>
      </c>
      <c r="D13" s="1" t="s">
        <v>37</v>
      </c>
      <c r="E13" s="20">
        <v>22298.75</v>
      </c>
      <c r="F13" s="9">
        <v>4064</v>
      </c>
      <c r="G13" s="9" t="s">
        <v>169</v>
      </c>
      <c r="H13" s="40">
        <v>44071</v>
      </c>
      <c r="I13" s="10" t="s">
        <v>164</v>
      </c>
    </row>
    <row r="14" spans="1:9" x14ac:dyDescent="0.3">
      <c r="A14" s="8">
        <f>IF(B14&lt;&gt;"",ROWS($B$6:B14),"")</f>
        <v>9</v>
      </c>
      <c r="B14" s="1" t="s">
        <v>232</v>
      </c>
      <c r="C14" s="1" t="s">
        <v>233</v>
      </c>
      <c r="D14" s="1" t="s">
        <v>37</v>
      </c>
      <c r="E14" s="20">
        <v>20372.259999999998</v>
      </c>
      <c r="F14" s="9">
        <v>3428</v>
      </c>
      <c r="G14" s="9" t="s">
        <v>121</v>
      </c>
      <c r="H14" s="40">
        <v>44078</v>
      </c>
      <c r="I14" s="10" t="s">
        <v>32</v>
      </c>
    </row>
    <row r="15" spans="1:9" x14ac:dyDescent="0.3">
      <c r="A15" s="8">
        <f>IF(B15&lt;&gt;"",ROWS($B$6:B15),"")</f>
        <v>10</v>
      </c>
      <c r="B15" s="1" t="s">
        <v>241</v>
      </c>
      <c r="C15" s="1" t="s">
        <v>242</v>
      </c>
      <c r="D15" s="1" t="s">
        <v>37</v>
      </c>
      <c r="E15" s="20">
        <v>18458</v>
      </c>
      <c r="F15" s="9">
        <v>3119</v>
      </c>
      <c r="G15" s="9">
        <v>14</v>
      </c>
      <c r="H15" s="40">
        <v>44078</v>
      </c>
      <c r="I15" s="10" t="s">
        <v>243</v>
      </c>
    </row>
    <row r="16" spans="1:9" x14ac:dyDescent="0.3">
      <c r="A16" s="8">
        <f>IF(B16&lt;&gt;"",ROWS($B$6:B16),"")</f>
        <v>11</v>
      </c>
      <c r="B16" s="1" t="s">
        <v>227</v>
      </c>
      <c r="C16" s="1" t="s">
        <v>227</v>
      </c>
      <c r="D16" s="1" t="s">
        <v>27</v>
      </c>
      <c r="E16" s="20">
        <v>16649.060000000001</v>
      </c>
      <c r="F16" s="9">
        <v>3090</v>
      </c>
      <c r="G16" s="9" t="s">
        <v>34</v>
      </c>
      <c r="H16" s="40">
        <v>44085</v>
      </c>
      <c r="I16" s="10" t="s">
        <v>228</v>
      </c>
    </row>
    <row r="17" spans="1:9" x14ac:dyDescent="0.3">
      <c r="A17" s="8">
        <f>IF(B17&lt;&gt;"",ROWS($B$6:B17),"")</f>
        <v>12</v>
      </c>
      <c r="B17" s="1" t="s">
        <v>257</v>
      </c>
      <c r="C17" s="1" t="s">
        <v>257</v>
      </c>
      <c r="D17" s="1" t="s">
        <v>27</v>
      </c>
      <c r="E17" s="20">
        <v>10985.9</v>
      </c>
      <c r="F17" s="9">
        <v>1940</v>
      </c>
      <c r="G17" s="9" t="s">
        <v>28</v>
      </c>
      <c r="H17" s="40">
        <v>44071</v>
      </c>
      <c r="I17" s="10" t="s">
        <v>258</v>
      </c>
    </row>
    <row r="18" spans="1:9" x14ac:dyDescent="0.3">
      <c r="A18" s="8">
        <f>IF(B18&lt;&gt;"",ROWS($B$6:B18),"")</f>
        <v>13</v>
      </c>
      <c r="B18" s="1" t="s">
        <v>204</v>
      </c>
      <c r="C18" s="1" t="s">
        <v>205</v>
      </c>
      <c r="D18" s="1" t="s">
        <v>156</v>
      </c>
      <c r="E18" s="20">
        <v>9855.2999999999993</v>
      </c>
      <c r="F18" s="9">
        <v>2244</v>
      </c>
      <c r="G18" s="9">
        <v>15</v>
      </c>
      <c r="H18" s="40">
        <v>44099</v>
      </c>
      <c r="I18" s="10" t="s">
        <v>76</v>
      </c>
    </row>
    <row r="19" spans="1:9" x14ac:dyDescent="0.3">
      <c r="A19" s="8">
        <f>IF(B19&lt;&gt;"",ROWS($B$6:B19),"")</f>
        <v>14</v>
      </c>
      <c r="B19" s="1" t="s">
        <v>300</v>
      </c>
      <c r="C19" s="1" t="s">
        <v>301</v>
      </c>
      <c r="D19" s="1" t="s">
        <v>302</v>
      </c>
      <c r="E19" s="20">
        <v>9417.32</v>
      </c>
      <c r="F19" s="9">
        <v>1673</v>
      </c>
      <c r="G19" s="9">
        <v>8</v>
      </c>
      <c r="H19" s="40">
        <v>44092</v>
      </c>
      <c r="I19" s="10" t="s">
        <v>76</v>
      </c>
    </row>
    <row r="20" spans="1:9" x14ac:dyDescent="0.3">
      <c r="A20" s="8">
        <f>IF(B20&lt;&gt;"",ROWS($B$6:B20),"")</f>
        <v>15</v>
      </c>
      <c r="B20" s="1" t="s">
        <v>177</v>
      </c>
      <c r="C20" s="1" t="s">
        <v>178</v>
      </c>
      <c r="D20" s="1" t="s">
        <v>179</v>
      </c>
      <c r="E20" s="20">
        <v>9169.24</v>
      </c>
      <c r="F20" s="9">
        <v>1974</v>
      </c>
      <c r="G20" s="9" t="s">
        <v>126</v>
      </c>
      <c r="H20" s="40">
        <v>44064</v>
      </c>
      <c r="I20" s="10" t="s">
        <v>32</v>
      </c>
    </row>
    <row r="21" spans="1:9" x14ac:dyDescent="0.3">
      <c r="A21" s="8">
        <f>IF(B21&lt;&gt;"",ROWS($B$6:B21),"")</f>
        <v>16</v>
      </c>
      <c r="B21" s="1" t="s">
        <v>306</v>
      </c>
      <c r="C21" s="1" t="s">
        <v>307</v>
      </c>
      <c r="D21" s="1" t="s">
        <v>37</v>
      </c>
      <c r="E21" s="20">
        <v>7612.88</v>
      </c>
      <c r="F21" s="9">
        <v>1562</v>
      </c>
      <c r="G21" s="9">
        <v>9</v>
      </c>
      <c r="H21" s="40">
        <v>44099</v>
      </c>
      <c r="I21" s="10" t="s">
        <v>76</v>
      </c>
    </row>
    <row r="22" spans="1:9" x14ac:dyDescent="0.3">
      <c r="A22" s="8">
        <f>IF(B22&lt;&gt;"",ROWS($B$6:B22),"")</f>
        <v>17</v>
      </c>
      <c r="B22" s="1" t="s">
        <v>252</v>
      </c>
      <c r="C22" s="1" t="s">
        <v>253</v>
      </c>
      <c r="D22" s="1" t="s">
        <v>254</v>
      </c>
      <c r="E22" s="20">
        <v>7369</v>
      </c>
      <c r="F22" s="9">
        <v>1480</v>
      </c>
      <c r="G22" s="9" t="s">
        <v>121</v>
      </c>
      <c r="H22" s="40">
        <v>44099</v>
      </c>
      <c r="I22" s="10" t="s">
        <v>32</v>
      </c>
    </row>
    <row r="23" spans="1:9" x14ac:dyDescent="0.3">
      <c r="A23" s="8">
        <f>IF(B23&lt;&gt;"",ROWS($B$6:B23),"")</f>
        <v>18</v>
      </c>
      <c r="B23" s="1" t="s">
        <v>215</v>
      </c>
      <c r="C23" s="1" t="s">
        <v>216</v>
      </c>
      <c r="D23" s="1" t="s">
        <v>82</v>
      </c>
      <c r="E23" s="20">
        <v>7255</v>
      </c>
      <c r="F23" s="9">
        <v>1463</v>
      </c>
      <c r="G23" s="9" t="s">
        <v>141</v>
      </c>
      <c r="H23" s="40">
        <v>44099</v>
      </c>
      <c r="I23" s="10" t="s">
        <v>61</v>
      </c>
    </row>
    <row r="24" spans="1:9" x14ac:dyDescent="0.3">
      <c r="A24" s="8">
        <f>IF(B24&lt;&gt;"",ROWS($B$6:B24),"")</f>
        <v>19</v>
      </c>
      <c r="B24" s="1" t="s">
        <v>165</v>
      </c>
      <c r="C24" s="1" t="s">
        <v>166</v>
      </c>
      <c r="D24" s="1" t="s">
        <v>37</v>
      </c>
      <c r="E24" s="20">
        <v>7094.18</v>
      </c>
      <c r="F24" s="9">
        <v>1252</v>
      </c>
      <c r="G24" s="9">
        <v>2</v>
      </c>
      <c r="H24" s="40">
        <v>44057</v>
      </c>
      <c r="I24" s="10" t="s">
        <v>76</v>
      </c>
    </row>
    <row r="25" spans="1:9" x14ac:dyDescent="0.3">
      <c r="A25" s="8">
        <f>IF(B25&lt;&gt;"",ROWS($B$6:B25),"")</f>
        <v>20</v>
      </c>
      <c r="B25" s="1" t="s">
        <v>274</v>
      </c>
      <c r="C25" s="1" t="s">
        <v>275</v>
      </c>
      <c r="D25" s="1" t="s">
        <v>276</v>
      </c>
      <c r="E25" s="20">
        <v>6353</v>
      </c>
      <c r="F25" s="9">
        <v>1389</v>
      </c>
      <c r="G25" s="9">
        <v>14</v>
      </c>
      <c r="H25" s="40">
        <v>44099</v>
      </c>
      <c r="I25" s="10" t="s">
        <v>164</v>
      </c>
    </row>
    <row r="26" spans="1:9" x14ac:dyDescent="0.3">
      <c r="A26" s="8">
        <f>IF(B26&lt;&gt;"",ROWS($B$6:B26),"")</f>
        <v>21</v>
      </c>
      <c r="B26" s="1" t="s">
        <v>237</v>
      </c>
      <c r="C26" s="1" t="s">
        <v>238</v>
      </c>
      <c r="D26" s="1" t="s">
        <v>64</v>
      </c>
      <c r="E26" s="20">
        <v>4642.9399999999987</v>
      </c>
      <c r="F26" s="9">
        <v>982</v>
      </c>
      <c r="G26" s="9">
        <v>3</v>
      </c>
      <c r="H26" s="40">
        <v>44057</v>
      </c>
      <c r="I26" s="10" t="s">
        <v>76</v>
      </c>
    </row>
    <row r="27" spans="1:9" x14ac:dyDescent="0.3">
      <c r="A27" s="8">
        <f>IF(B27&lt;&gt;"",ROWS($B$6:B27),"")</f>
        <v>22</v>
      </c>
      <c r="B27" s="1" t="s">
        <v>376</v>
      </c>
      <c r="C27" s="1" t="s">
        <v>377</v>
      </c>
      <c r="D27" s="1" t="s">
        <v>82</v>
      </c>
      <c r="E27" s="20">
        <v>4477</v>
      </c>
      <c r="F27" s="9">
        <v>870</v>
      </c>
      <c r="G27" s="9" t="s">
        <v>141</v>
      </c>
      <c r="H27" s="40">
        <v>44078</v>
      </c>
      <c r="I27" s="10" t="s">
        <v>61</v>
      </c>
    </row>
    <row r="28" spans="1:9" x14ac:dyDescent="0.3">
      <c r="A28" s="8">
        <f>IF(B28&lt;&gt;"",ROWS($B$6:B28),"")</f>
        <v>23</v>
      </c>
      <c r="B28" s="1" t="s">
        <v>283</v>
      </c>
      <c r="C28" s="1" t="s">
        <v>284</v>
      </c>
      <c r="D28" s="1" t="s">
        <v>82</v>
      </c>
      <c r="E28" s="20">
        <v>3588</v>
      </c>
      <c r="F28" s="9">
        <v>609</v>
      </c>
      <c r="G28" s="9" t="s">
        <v>268</v>
      </c>
      <c r="H28" s="40">
        <v>44064</v>
      </c>
      <c r="I28" s="10" t="s">
        <v>61</v>
      </c>
    </row>
    <row r="29" spans="1:9" x14ac:dyDescent="0.3">
      <c r="A29" s="8">
        <f>IF(B29&lt;&gt;"",ROWS($B$6:B29),"")</f>
        <v>24</v>
      </c>
      <c r="B29" s="1" t="s">
        <v>348</v>
      </c>
      <c r="C29" s="1" t="s">
        <v>349</v>
      </c>
      <c r="D29" s="1" t="s">
        <v>116</v>
      </c>
      <c r="E29" s="20">
        <v>2997</v>
      </c>
      <c r="F29" s="9">
        <v>890</v>
      </c>
      <c r="G29" s="9" t="s">
        <v>268</v>
      </c>
      <c r="H29" s="40">
        <v>44071</v>
      </c>
      <c r="I29" s="10" t="s">
        <v>350</v>
      </c>
    </row>
    <row r="30" spans="1:9" x14ac:dyDescent="0.3">
      <c r="A30" s="8">
        <f>IF(B30&lt;&gt;"",ROWS($B$6:B30),"")</f>
        <v>25</v>
      </c>
      <c r="B30" s="1" t="s">
        <v>335</v>
      </c>
      <c r="C30" s="1" t="s">
        <v>335</v>
      </c>
      <c r="D30" s="1" t="s">
        <v>37</v>
      </c>
      <c r="E30" s="20">
        <v>2914.36</v>
      </c>
      <c r="F30" s="9">
        <v>469</v>
      </c>
      <c r="G30" s="9">
        <v>9</v>
      </c>
      <c r="H30" s="40">
        <v>44099</v>
      </c>
      <c r="I30" s="10" t="s">
        <v>149</v>
      </c>
    </row>
    <row r="31" spans="1:9" x14ac:dyDescent="0.3">
      <c r="A31" s="8">
        <f>IF(B31&lt;&gt;"",ROWS($B$6:B31),"")</f>
        <v>26</v>
      </c>
      <c r="B31" s="1" t="s">
        <v>423</v>
      </c>
      <c r="C31" s="1" t="s">
        <v>424</v>
      </c>
      <c r="D31" s="1" t="s">
        <v>37</v>
      </c>
      <c r="E31" s="20">
        <v>2621.16</v>
      </c>
      <c r="F31" s="9">
        <v>454</v>
      </c>
      <c r="G31" s="9" t="s">
        <v>223</v>
      </c>
      <c r="H31" s="40">
        <v>44085</v>
      </c>
      <c r="I31" s="10" t="s">
        <v>32</v>
      </c>
    </row>
    <row r="32" spans="1:9" x14ac:dyDescent="0.3">
      <c r="A32" s="8">
        <f>IF(B32&lt;&gt;"",ROWS($B$6:B32),"")</f>
        <v>27</v>
      </c>
      <c r="B32" s="1" t="s">
        <v>402</v>
      </c>
      <c r="C32" s="1" t="s">
        <v>402</v>
      </c>
      <c r="D32" s="1" t="s">
        <v>27</v>
      </c>
      <c r="E32" s="20">
        <v>2290.65</v>
      </c>
      <c r="F32" s="9">
        <v>502</v>
      </c>
      <c r="G32" s="9" t="s">
        <v>223</v>
      </c>
      <c r="H32" s="40">
        <v>44092</v>
      </c>
      <c r="I32" s="10" t="s">
        <v>403</v>
      </c>
    </row>
    <row r="33" spans="1:9" x14ac:dyDescent="0.3">
      <c r="A33" s="8">
        <f>IF(B33&lt;&gt;"",ROWS($B$6:B33),"")</f>
        <v>28</v>
      </c>
      <c r="B33" s="1" t="s">
        <v>159</v>
      </c>
      <c r="C33" s="1" t="s">
        <v>160</v>
      </c>
      <c r="D33" s="1" t="s">
        <v>161</v>
      </c>
      <c r="E33" s="20">
        <v>1453</v>
      </c>
      <c r="F33" s="9">
        <v>375</v>
      </c>
      <c r="G33" s="9" t="s">
        <v>141</v>
      </c>
      <c r="H33" s="40">
        <v>44043</v>
      </c>
      <c r="I33" s="10" t="s">
        <v>61</v>
      </c>
    </row>
    <row r="34" spans="1:9" x14ac:dyDescent="0.3">
      <c r="A34" s="8">
        <f>IF(B34&lt;&gt;"",ROWS($B$6:B34),"")</f>
        <v>29</v>
      </c>
      <c r="B34" s="1" t="s">
        <v>329</v>
      </c>
      <c r="C34" s="1" t="s">
        <v>329</v>
      </c>
      <c r="D34" s="1" t="s">
        <v>37</v>
      </c>
      <c r="E34" s="20">
        <v>1380</v>
      </c>
      <c r="F34" s="9">
        <v>289</v>
      </c>
      <c r="G34" s="9" t="s">
        <v>282</v>
      </c>
      <c r="H34" s="40">
        <v>44064</v>
      </c>
      <c r="I34" s="10" t="s">
        <v>61</v>
      </c>
    </row>
    <row r="35" spans="1:9" x14ac:dyDescent="0.3">
      <c r="A35" s="8">
        <f>IF(B35&lt;&gt;"",ROWS($B$6:B35),"")</f>
        <v>30</v>
      </c>
      <c r="B35" s="1" t="s">
        <v>412</v>
      </c>
      <c r="C35" s="1" t="s">
        <v>413</v>
      </c>
      <c r="D35" s="1" t="s">
        <v>265</v>
      </c>
      <c r="E35" s="20">
        <v>1220</v>
      </c>
      <c r="F35" s="9">
        <v>249</v>
      </c>
      <c r="G35" s="9" t="s">
        <v>212</v>
      </c>
      <c r="H35" s="40">
        <v>44064</v>
      </c>
      <c r="I35" s="10" t="s">
        <v>220</v>
      </c>
    </row>
    <row r="36" spans="1:9" x14ac:dyDescent="0.3">
      <c r="A36" s="8">
        <f>IF(B36&lt;&gt;"",ROWS($B$6:B36),"")</f>
        <v>31</v>
      </c>
      <c r="B36" s="1" t="s">
        <v>57</v>
      </c>
      <c r="C36" s="1" t="s">
        <v>58</v>
      </c>
      <c r="D36" s="1" t="s">
        <v>37</v>
      </c>
      <c r="E36" s="20">
        <v>1139.0999999999999</v>
      </c>
      <c r="F36" s="9">
        <v>245</v>
      </c>
      <c r="G36" s="9">
        <v>3</v>
      </c>
      <c r="H36" s="40">
        <v>43896</v>
      </c>
      <c r="I36" s="10" t="s">
        <v>38</v>
      </c>
    </row>
    <row r="37" spans="1:9" x14ac:dyDescent="0.3">
      <c r="A37" s="8">
        <f>IF(B37&lt;&gt;"",ROWS($B$6:B37),"")</f>
        <v>32</v>
      </c>
      <c r="B37" s="1" t="s">
        <v>418</v>
      </c>
      <c r="C37" s="1" t="s">
        <v>419</v>
      </c>
      <c r="D37" s="1" t="s">
        <v>37</v>
      </c>
      <c r="E37" s="20">
        <v>932.44</v>
      </c>
      <c r="F37" s="9">
        <v>161</v>
      </c>
      <c r="G37" s="9" t="s">
        <v>111</v>
      </c>
      <c r="H37" s="40">
        <v>44071</v>
      </c>
      <c r="I37" s="10" t="s">
        <v>164</v>
      </c>
    </row>
    <row r="38" spans="1:9" x14ac:dyDescent="0.3">
      <c r="A38" s="8">
        <f>IF(B38&lt;&gt;"",ROWS($B$6:B38),"")</f>
        <v>33</v>
      </c>
      <c r="B38" s="1" t="s">
        <v>269</v>
      </c>
      <c r="C38" s="1" t="s">
        <v>270</v>
      </c>
      <c r="D38" s="1" t="s">
        <v>161</v>
      </c>
      <c r="E38" s="20">
        <v>726.95</v>
      </c>
      <c r="F38" s="9">
        <v>220</v>
      </c>
      <c r="G38" s="9" t="s">
        <v>268</v>
      </c>
      <c r="H38" s="40">
        <v>44050</v>
      </c>
      <c r="I38" s="10" t="s">
        <v>164</v>
      </c>
    </row>
    <row r="39" spans="1:9" x14ac:dyDescent="0.3">
      <c r="A39" s="8">
        <f>IF(B39&lt;&gt;"",ROWS($B$6:B39),"")</f>
        <v>34</v>
      </c>
      <c r="B39" s="1" t="s">
        <v>96</v>
      </c>
      <c r="C39" s="1" t="s">
        <v>97</v>
      </c>
      <c r="D39" s="1" t="s">
        <v>98</v>
      </c>
      <c r="E39" s="20">
        <v>722.29</v>
      </c>
      <c r="F39" s="9">
        <v>153</v>
      </c>
      <c r="G39" s="9">
        <v>3</v>
      </c>
      <c r="H39" s="40">
        <v>44008</v>
      </c>
      <c r="I39" s="10" t="s">
        <v>99</v>
      </c>
    </row>
    <row r="40" spans="1:9" x14ac:dyDescent="0.3">
      <c r="A40" s="8">
        <f>IF(B40&lt;&gt;"",ROWS($B$6:B40),"")</f>
        <v>35</v>
      </c>
      <c r="B40" s="1" t="s">
        <v>521</v>
      </c>
      <c r="C40" s="1" t="s">
        <v>521</v>
      </c>
      <c r="D40" s="1" t="s">
        <v>27</v>
      </c>
      <c r="E40" s="20">
        <v>691.01</v>
      </c>
      <c r="F40" s="9">
        <v>287</v>
      </c>
      <c r="G40" s="9" t="s">
        <v>212</v>
      </c>
      <c r="H40" s="40">
        <v>44078</v>
      </c>
      <c r="I40" s="10" t="s">
        <v>522</v>
      </c>
    </row>
    <row r="41" spans="1:9" x14ac:dyDescent="0.3">
      <c r="A41" s="8">
        <f>IF(B41&lt;&gt;"",ROWS($B$6:B41),"")</f>
        <v>36</v>
      </c>
      <c r="B41" s="1" t="s">
        <v>443</v>
      </c>
      <c r="C41" s="1" t="s">
        <v>444</v>
      </c>
      <c r="D41" s="1" t="s">
        <v>265</v>
      </c>
      <c r="E41" s="20">
        <v>667.36</v>
      </c>
      <c r="F41" s="9">
        <v>406</v>
      </c>
      <c r="G41" s="9">
        <v>3</v>
      </c>
      <c r="H41" s="40">
        <v>44064</v>
      </c>
      <c r="I41" s="10" t="s">
        <v>201</v>
      </c>
    </row>
    <row r="42" spans="1:9" x14ac:dyDescent="0.3">
      <c r="A42" s="8">
        <f>IF(B42&lt;&gt;"",ROWS($B$6:B42),"")</f>
        <v>37</v>
      </c>
      <c r="B42" s="1" t="s">
        <v>213</v>
      </c>
      <c r="C42" s="1" t="s">
        <v>214</v>
      </c>
      <c r="D42" s="1" t="s">
        <v>64</v>
      </c>
      <c r="E42" s="20">
        <v>652</v>
      </c>
      <c r="F42" s="9">
        <v>112</v>
      </c>
      <c r="G42" s="9">
        <v>1</v>
      </c>
      <c r="H42" s="40">
        <v>43805</v>
      </c>
      <c r="I42" s="10" t="s">
        <v>76</v>
      </c>
    </row>
    <row r="43" spans="1:9" x14ac:dyDescent="0.3">
      <c r="A43" s="8">
        <f>IF(B43&lt;&gt;"",ROWS($B$6:B43),"")</f>
        <v>38</v>
      </c>
      <c r="B43" s="1" t="s">
        <v>224</v>
      </c>
      <c r="C43" s="1" t="s">
        <v>225</v>
      </c>
      <c r="D43" s="1" t="s">
        <v>226</v>
      </c>
      <c r="E43" s="20">
        <v>586.11000000000058</v>
      </c>
      <c r="F43" s="9">
        <v>111</v>
      </c>
      <c r="G43" s="9" t="s">
        <v>212</v>
      </c>
      <c r="H43" s="40">
        <v>44057</v>
      </c>
      <c r="I43" s="10" t="s">
        <v>201</v>
      </c>
    </row>
    <row r="44" spans="1:9" x14ac:dyDescent="0.3">
      <c r="A44" s="8">
        <f>IF(B44&lt;&gt;"",ROWS($B$6:B44),"")</f>
        <v>39</v>
      </c>
      <c r="B44" s="1" t="s">
        <v>122</v>
      </c>
      <c r="C44" s="1" t="s">
        <v>122</v>
      </c>
      <c r="D44" s="1" t="s">
        <v>27</v>
      </c>
      <c r="E44" s="20">
        <v>543.72000000000116</v>
      </c>
      <c r="F44" s="9">
        <v>103</v>
      </c>
      <c r="G44" s="9">
        <v>4</v>
      </c>
      <c r="H44" s="40">
        <v>44008</v>
      </c>
      <c r="I44" s="10" t="s">
        <v>123</v>
      </c>
    </row>
    <row r="45" spans="1:9" x14ac:dyDescent="0.3">
      <c r="A45" s="8">
        <f>IF(B45&lt;&gt;"",ROWS($B$6:B45),"")</f>
        <v>40</v>
      </c>
      <c r="B45" s="1" t="s">
        <v>395</v>
      </c>
      <c r="C45" s="1" t="s">
        <v>396</v>
      </c>
      <c r="D45" s="1" t="s">
        <v>64</v>
      </c>
      <c r="E45" s="20">
        <v>501</v>
      </c>
      <c r="F45" s="9">
        <v>108</v>
      </c>
      <c r="G45" s="9" t="s">
        <v>282</v>
      </c>
      <c r="H45" s="40">
        <v>44057</v>
      </c>
      <c r="I45" s="10" t="s">
        <v>293</v>
      </c>
    </row>
    <row r="46" spans="1:9" x14ac:dyDescent="0.3">
      <c r="A46" s="8">
        <f>IF(B46&lt;&gt;"",ROWS($B$6:B46),"")</f>
        <v>41</v>
      </c>
      <c r="B46" s="1" t="s">
        <v>62</v>
      </c>
      <c r="C46" s="1" t="s">
        <v>63</v>
      </c>
      <c r="D46" s="1" t="s">
        <v>64</v>
      </c>
      <c r="E46" s="20">
        <v>500</v>
      </c>
      <c r="F46" s="9">
        <v>100</v>
      </c>
      <c r="G46" s="9">
        <v>1</v>
      </c>
      <c r="H46" s="40">
        <v>43868</v>
      </c>
      <c r="I46" s="10" t="s">
        <v>65</v>
      </c>
    </row>
    <row r="47" spans="1:9" x14ac:dyDescent="0.3">
      <c r="A47" s="8">
        <f>IF(B47&lt;&gt;"",ROWS($B$6:B47),"")</f>
        <v>42</v>
      </c>
      <c r="B47" s="1" t="s">
        <v>322</v>
      </c>
      <c r="C47" s="1" t="s">
        <v>323</v>
      </c>
      <c r="D47" s="1" t="s">
        <v>200</v>
      </c>
      <c r="E47" s="20">
        <v>391</v>
      </c>
      <c r="F47" s="9">
        <v>69</v>
      </c>
      <c r="G47" s="9" t="s">
        <v>212</v>
      </c>
      <c r="H47" s="40">
        <v>44050</v>
      </c>
      <c r="I47" s="10" t="s">
        <v>293</v>
      </c>
    </row>
    <row r="48" spans="1:9" x14ac:dyDescent="0.3">
      <c r="A48" s="8">
        <f>IF(B48&lt;&gt;"",ROWS($B$6:B48),"")</f>
        <v>43</v>
      </c>
      <c r="B48" s="1" t="s">
        <v>440</v>
      </c>
      <c r="C48" s="1" t="s">
        <v>441</v>
      </c>
      <c r="D48" s="1" t="s">
        <v>442</v>
      </c>
      <c r="E48" s="20">
        <v>347.5</v>
      </c>
      <c r="F48" s="9">
        <v>79</v>
      </c>
      <c r="G48" s="9" t="s">
        <v>455</v>
      </c>
      <c r="H48" s="40">
        <v>44064</v>
      </c>
      <c r="I48" s="10" t="s">
        <v>293</v>
      </c>
    </row>
    <row r="49" spans="1:9" x14ac:dyDescent="0.3">
      <c r="A49" s="8">
        <f>IF(B49&lt;&gt;"",ROWS($B$6:B49),"")</f>
        <v>44</v>
      </c>
      <c r="B49" s="1" t="s">
        <v>527</v>
      </c>
      <c r="C49" s="1" t="s">
        <v>528</v>
      </c>
      <c r="D49" s="1" t="s">
        <v>529</v>
      </c>
      <c r="E49" s="20">
        <v>344.5</v>
      </c>
      <c r="F49" s="9">
        <v>83</v>
      </c>
      <c r="G49" s="9" t="s">
        <v>433</v>
      </c>
      <c r="H49" s="40">
        <v>44064</v>
      </c>
      <c r="I49" s="10" t="s">
        <v>520</v>
      </c>
    </row>
    <row r="50" spans="1:9" x14ac:dyDescent="0.3">
      <c r="A50" s="8">
        <f>IF(B50&lt;&gt;"",ROWS($B$6:B50),"")</f>
        <v>45</v>
      </c>
      <c r="B50" s="1" t="s">
        <v>488</v>
      </c>
      <c r="C50" s="1" t="s">
        <v>489</v>
      </c>
      <c r="D50" s="1" t="s">
        <v>442</v>
      </c>
      <c r="E50" s="20">
        <v>329</v>
      </c>
      <c r="F50" s="9">
        <v>119</v>
      </c>
      <c r="G50" s="9" t="s">
        <v>433</v>
      </c>
      <c r="H50" s="40">
        <v>44080</v>
      </c>
      <c r="I50" s="10" t="s">
        <v>480</v>
      </c>
    </row>
    <row r="51" spans="1:9" x14ac:dyDescent="0.3">
      <c r="A51" s="8">
        <f>IF(B51&lt;&gt;"",ROWS($B$6:B51),"")</f>
        <v>46</v>
      </c>
      <c r="B51" s="1" t="s">
        <v>558</v>
      </c>
      <c r="C51" s="1" t="s">
        <v>521</v>
      </c>
      <c r="D51" s="1" t="s">
        <v>27</v>
      </c>
      <c r="E51" s="20">
        <v>292.13</v>
      </c>
      <c r="F51" s="9">
        <v>69</v>
      </c>
      <c r="G51" s="9" t="s">
        <v>212</v>
      </c>
      <c r="H51" s="40">
        <v>44078</v>
      </c>
      <c r="I51" s="10" t="s">
        <v>522</v>
      </c>
    </row>
    <row r="52" spans="1:9" x14ac:dyDescent="0.3">
      <c r="A52" s="8">
        <f>IF(B52&lt;&gt;"",ROWS($B$6:B52),"")</f>
        <v>47</v>
      </c>
      <c r="B52" s="1" t="s">
        <v>502</v>
      </c>
      <c r="C52" s="1" t="s">
        <v>503</v>
      </c>
      <c r="D52" s="1" t="s">
        <v>504</v>
      </c>
      <c r="E52" s="20">
        <v>243</v>
      </c>
      <c r="F52" s="9">
        <v>98</v>
      </c>
      <c r="G52" s="9">
        <v>1</v>
      </c>
      <c r="H52" s="40">
        <v>43792</v>
      </c>
      <c r="I52" s="10" t="s">
        <v>480</v>
      </c>
    </row>
    <row r="53" spans="1:9" x14ac:dyDescent="0.3">
      <c r="A53" s="8">
        <f>IF(B53&lt;&gt;"",ROWS($B$6:B53),"")</f>
        <v>48</v>
      </c>
      <c r="B53" s="1" t="s">
        <v>341</v>
      </c>
      <c r="C53" s="1" t="s">
        <v>342</v>
      </c>
      <c r="D53" s="1" t="s">
        <v>37</v>
      </c>
      <c r="E53" s="20">
        <v>109.5</v>
      </c>
      <c r="F53" s="9">
        <v>23</v>
      </c>
      <c r="G53" s="9">
        <v>1</v>
      </c>
      <c r="H53" s="40">
        <v>42916</v>
      </c>
      <c r="I53" s="10" t="s">
        <v>45</v>
      </c>
    </row>
    <row r="54" spans="1:9" x14ac:dyDescent="0.3">
      <c r="A54" s="8">
        <f>IF(B54&lt;&gt;"",ROWS($B$6:B54),"")</f>
        <v>49</v>
      </c>
      <c r="B54" s="1" t="s">
        <v>477</v>
      </c>
      <c r="C54" s="1" t="s">
        <v>478</v>
      </c>
      <c r="D54" s="1" t="s">
        <v>479</v>
      </c>
      <c r="E54" s="20">
        <v>96</v>
      </c>
      <c r="F54" s="9">
        <v>24</v>
      </c>
      <c r="G54" s="9">
        <v>1</v>
      </c>
      <c r="H54" s="40">
        <v>43435</v>
      </c>
      <c r="I54" s="10" t="s">
        <v>480</v>
      </c>
    </row>
    <row r="55" spans="1:9" x14ac:dyDescent="0.3">
      <c r="A55" s="8">
        <f>IF(B55&lt;&gt;"",ROWS($B$6:B55),"")</f>
        <v>50</v>
      </c>
      <c r="B55" s="1" t="s">
        <v>198</v>
      </c>
      <c r="C55" s="1" t="s">
        <v>199</v>
      </c>
      <c r="D55" s="1" t="s">
        <v>200</v>
      </c>
      <c r="E55" s="20">
        <v>86.090000000000146</v>
      </c>
      <c r="F55" s="9">
        <v>43</v>
      </c>
      <c r="G55" s="9" t="s">
        <v>433</v>
      </c>
      <c r="H55" s="40">
        <v>44036</v>
      </c>
      <c r="I55" s="10" t="s">
        <v>201</v>
      </c>
    </row>
    <row r="56" spans="1:9" x14ac:dyDescent="0.3">
      <c r="A56" s="8">
        <f>IF(B56&lt;&gt;"",ROWS($B$6:B56),"")</f>
        <v>51</v>
      </c>
      <c r="B56" s="1" t="s">
        <v>600</v>
      </c>
      <c r="C56" s="1" t="s">
        <v>600</v>
      </c>
      <c r="D56" s="1" t="s">
        <v>37</v>
      </c>
      <c r="E56" s="20">
        <v>80</v>
      </c>
      <c r="F56" s="9">
        <v>20</v>
      </c>
      <c r="G56" s="9">
        <v>1</v>
      </c>
      <c r="H56" s="40">
        <v>43161</v>
      </c>
      <c r="I56" s="10" t="s">
        <v>190</v>
      </c>
    </row>
    <row r="57" spans="1:9" x14ac:dyDescent="0.3">
      <c r="A57" s="8">
        <f>IF(B57&lt;&gt;"",ROWS($B$6:B57),"")</f>
        <v>52</v>
      </c>
      <c r="B57" s="1" t="s">
        <v>129</v>
      </c>
      <c r="C57" s="1" t="s">
        <v>130</v>
      </c>
      <c r="D57" s="1" t="s">
        <v>131</v>
      </c>
      <c r="E57" s="20">
        <v>28</v>
      </c>
      <c r="F57" s="9">
        <v>14</v>
      </c>
      <c r="G57" s="9" t="s">
        <v>433</v>
      </c>
      <c r="H57" s="40">
        <v>43861</v>
      </c>
      <c r="I57" s="10" t="s">
        <v>32</v>
      </c>
    </row>
    <row r="58" spans="1:9" x14ac:dyDescent="0.3">
      <c r="A58" s="8">
        <f>IF(B58&lt;&gt;"",ROWS($B$6:B58),"")</f>
        <v>53</v>
      </c>
      <c r="B58" s="1" t="s">
        <v>517</v>
      </c>
      <c r="C58" s="1" t="s">
        <v>518</v>
      </c>
      <c r="D58" s="1" t="s">
        <v>519</v>
      </c>
      <c r="E58" s="20">
        <v>27</v>
      </c>
      <c r="F58" s="9">
        <v>7</v>
      </c>
      <c r="G58" s="9" t="s">
        <v>433</v>
      </c>
      <c r="H58" s="40">
        <v>44043</v>
      </c>
      <c r="I58" s="10" t="s">
        <v>520</v>
      </c>
    </row>
    <row r="59" spans="1:9" x14ac:dyDescent="0.3">
      <c r="A59" s="8">
        <f>IF(B59&lt;&gt;"",ROWS($B$6:B59),"")</f>
        <v>54</v>
      </c>
      <c r="B59" s="1" t="s">
        <v>470</v>
      </c>
      <c r="C59" s="1" t="s">
        <v>471</v>
      </c>
      <c r="D59" s="1" t="s">
        <v>37</v>
      </c>
      <c r="E59" s="20">
        <v>12</v>
      </c>
      <c r="F59" s="9">
        <v>6</v>
      </c>
      <c r="G59" s="9">
        <v>1</v>
      </c>
      <c r="H59" s="40">
        <v>43616</v>
      </c>
      <c r="I59" s="10" t="s">
        <v>45</v>
      </c>
    </row>
    <row r="60" spans="1:9" x14ac:dyDescent="0.3">
      <c r="A60" s="8">
        <f>IF(B60&lt;&gt;"",ROWS($B$6:B60),"")</f>
        <v>55</v>
      </c>
      <c r="B60" s="1" t="s">
        <v>680</v>
      </c>
      <c r="C60" s="1" t="s">
        <v>681</v>
      </c>
      <c r="D60" s="1" t="s">
        <v>682</v>
      </c>
      <c r="E60" s="20">
        <v>6</v>
      </c>
      <c r="F60" s="9">
        <v>2</v>
      </c>
      <c r="G60" s="9">
        <v>1</v>
      </c>
      <c r="H60" s="40">
        <v>43609</v>
      </c>
      <c r="I60" s="10" t="s">
        <v>220</v>
      </c>
    </row>
    <row r="61" spans="1:9" x14ac:dyDescent="0.3">
      <c r="A61" s="8">
        <f>IF(B61&lt;&gt;"",ROWS($B$6:B61),"")</f>
        <v>56</v>
      </c>
      <c r="B61" s="1" t="s">
        <v>609</v>
      </c>
      <c r="C61" s="1" t="s">
        <v>610</v>
      </c>
      <c r="D61" s="1" t="s">
        <v>611</v>
      </c>
      <c r="E61" s="20">
        <v>4</v>
      </c>
      <c r="F61" s="9">
        <v>2</v>
      </c>
      <c r="G61" s="9" t="s">
        <v>433</v>
      </c>
      <c r="H61" s="40">
        <v>43749</v>
      </c>
      <c r="I61" s="10" t="s">
        <v>32</v>
      </c>
    </row>
    <row r="62" spans="1:9" x14ac:dyDescent="0.3">
      <c r="E62" s="18">
        <f>SUBTOTAL(109,Table3_Rugsėjis[Pajamos])</f>
        <v>771684.03999999992</v>
      </c>
      <c r="F62" s="11">
        <f>SUBTOTAL(109,Table3_Rugsėjis[Žiūrovų skaičius])</f>
        <v>141434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2"/>
  <sheetViews>
    <sheetView topLeftCell="A41"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35" customWidth="1"/>
    <col min="5" max="5" width="18" style="18" customWidth="1"/>
    <col min="6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22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73</v>
      </c>
      <c r="C6" s="1" t="s">
        <v>74</v>
      </c>
      <c r="D6" s="1" t="s">
        <v>75</v>
      </c>
      <c r="E6" s="20">
        <v>105573.07</v>
      </c>
      <c r="F6" s="9">
        <v>21271</v>
      </c>
      <c r="G6" s="9">
        <v>14</v>
      </c>
      <c r="H6" s="40">
        <v>44106</v>
      </c>
      <c r="I6" s="10" t="s">
        <v>76</v>
      </c>
    </row>
    <row r="7" spans="1:9" x14ac:dyDescent="0.3">
      <c r="A7" s="8">
        <f>IF(B7&lt;&gt;"",ROWS($B$6:B7),"")</f>
        <v>2</v>
      </c>
      <c r="B7" s="1" t="s">
        <v>106</v>
      </c>
      <c r="C7" s="1" t="s">
        <v>106</v>
      </c>
      <c r="D7" s="1" t="s">
        <v>27</v>
      </c>
      <c r="E7" s="20">
        <v>67713</v>
      </c>
      <c r="F7" s="9">
        <v>11300</v>
      </c>
      <c r="G7" s="9" t="s">
        <v>31</v>
      </c>
      <c r="H7" s="40">
        <v>44127</v>
      </c>
      <c r="I7" s="10" t="s">
        <v>72</v>
      </c>
    </row>
    <row r="8" spans="1:9" x14ac:dyDescent="0.3">
      <c r="A8" s="8">
        <f>IF(B8&lt;&gt;"",ROWS($B$6:B8),"")</f>
        <v>3</v>
      </c>
      <c r="B8" s="1" t="s">
        <v>114</v>
      </c>
      <c r="C8" s="1" t="s">
        <v>115</v>
      </c>
      <c r="D8" s="1" t="s">
        <v>116</v>
      </c>
      <c r="E8" s="20">
        <v>61550</v>
      </c>
      <c r="F8" s="9">
        <v>13234</v>
      </c>
      <c r="G8" s="9" t="s">
        <v>28</v>
      </c>
      <c r="H8" s="40">
        <v>44113</v>
      </c>
      <c r="I8" s="10" t="s">
        <v>32</v>
      </c>
    </row>
    <row r="9" spans="1:9" x14ac:dyDescent="0.3">
      <c r="A9" s="8">
        <f>IF(B9&lt;&gt;"",ROWS($B$6:B9),"")</f>
        <v>4</v>
      </c>
      <c r="B9" s="1" t="s">
        <v>39</v>
      </c>
      <c r="C9" s="1" t="s">
        <v>39</v>
      </c>
      <c r="D9" s="1" t="s">
        <v>33</v>
      </c>
      <c r="E9" s="20">
        <v>55329</v>
      </c>
      <c r="F9" s="9">
        <v>8141</v>
      </c>
      <c r="G9" s="9" t="s">
        <v>223</v>
      </c>
      <c r="H9" s="40">
        <v>44071</v>
      </c>
      <c r="I9" s="10" t="s">
        <v>40</v>
      </c>
    </row>
    <row r="10" spans="1:9" x14ac:dyDescent="0.3">
      <c r="A10" s="8">
        <f>IF(B10&lt;&gt;"",ROWS($B$6:B10),"")</f>
        <v>5</v>
      </c>
      <c r="B10" s="1" t="s">
        <v>43</v>
      </c>
      <c r="C10" s="1" t="s">
        <v>44</v>
      </c>
      <c r="D10" s="1" t="s">
        <v>37</v>
      </c>
      <c r="E10" s="20">
        <v>48464.59</v>
      </c>
      <c r="F10" s="9">
        <v>9999</v>
      </c>
      <c r="G10" s="9" t="s">
        <v>121</v>
      </c>
      <c r="H10" s="40">
        <v>44078</v>
      </c>
      <c r="I10" s="10" t="s">
        <v>45</v>
      </c>
    </row>
    <row r="11" spans="1:9" x14ac:dyDescent="0.3">
      <c r="A11" s="8">
        <f>IF(B11&lt;&gt;"",ROWS($B$6:B11),"")</f>
        <v>6</v>
      </c>
      <c r="B11" s="1" t="s">
        <v>46</v>
      </c>
      <c r="C11" s="1" t="s">
        <v>47</v>
      </c>
      <c r="D11" s="1" t="s">
        <v>37</v>
      </c>
      <c r="E11" s="20">
        <v>48142.44</v>
      </c>
      <c r="F11" s="9">
        <v>7699</v>
      </c>
      <c r="G11" s="9" t="s">
        <v>79</v>
      </c>
      <c r="H11" s="40">
        <v>44057</v>
      </c>
      <c r="I11" s="10" t="s">
        <v>32</v>
      </c>
    </row>
    <row r="12" spans="1:9" x14ac:dyDescent="0.3">
      <c r="A12" s="8">
        <f>IF(B12&lt;&gt;"",ROWS($B$6:B12),"")</f>
        <v>7</v>
      </c>
      <c r="B12" s="1" t="s">
        <v>162</v>
      </c>
      <c r="C12" s="1" t="s">
        <v>163</v>
      </c>
      <c r="D12" s="1" t="s">
        <v>37</v>
      </c>
      <c r="E12" s="20">
        <v>34659.83</v>
      </c>
      <c r="F12" s="9">
        <v>5690</v>
      </c>
      <c r="G12" s="9" t="s">
        <v>126</v>
      </c>
      <c r="H12" s="40">
        <v>44113</v>
      </c>
      <c r="I12" s="10" t="s">
        <v>164</v>
      </c>
    </row>
    <row r="13" spans="1:9" x14ac:dyDescent="0.3">
      <c r="A13" s="8">
        <f>IF(B13&lt;&gt;"",ROWS($B$6:B13),"")</f>
        <v>8</v>
      </c>
      <c r="B13" s="1" t="s">
        <v>107</v>
      </c>
      <c r="C13" s="1" t="s">
        <v>108</v>
      </c>
      <c r="D13" s="1" t="s">
        <v>37</v>
      </c>
      <c r="E13" s="20">
        <v>28514.22</v>
      </c>
      <c r="F13" s="9">
        <v>5792</v>
      </c>
      <c r="G13" s="9" t="s">
        <v>121</v>
      </c>
      <c r="H13" s="40">
        <v>44092</v>
      </c>
      <c r="I13" s="10" t="s">
        <v>40</v>
      </c>
    </row>
    <row r="14" spans="1:9" x14ac:dyDescent="0.3">
      <c r="A14" s="8">
        <f>IF(B14&lt;&gt;"",ROWS($B$6:B14),"")</f>
        <v>9</v>
      </c>
      <c r="B14" s="1" t="s">
        <v>59</v>
      </c>
      <c r="C14" s="1" t="s">
        <v>60</v>
      </c>
      <c r="D14" s="1" t="s">
        <v>37</v>
      </c>
      <c r="E14" s="20">
        <v>25799</v>
      </c>
      <c r="F14" s="9">
        <v>4146</v>
      </c>
      <c r="G14" s="9" t="s">
        <v>169</v>
      </c>
      <c r="H14" s="40">
        <v>44085</v>
      </c>
      <c r="I14" s="10" t="s">
        <v>61</v>
      </c>
    </row>
    <row r="15" spans="1:9" x14ac:dyDescent="0.3">
      <c r="A15" s="8">
        <f>IF(B15&lt;&gt;"",ROWS($B$6:B15),"")</f>
        <v>10</v>
      </c>
      <c r="B15" s="1" t="s">
        <v>127</v>
      </c>
      <c r="C15" s="1" t="s">
        <v>128</v>
      </c>
      <c r="D15" s="1" t="s">
        <v>37</v>
      </c>
      <c r="E15" s="20">
        <v>22439.29</v>
      </c>
      <c r="F15" s="9">
        <v>3548</v>
      </c>
      <c r="G15" s="9" t="s">
        <v>79</v>
      </c>
      <c r="H15" s="40">
        <v>44092</v>
      </c>
      <c r="I15" s="10" t="s">
        <v>32</v>
      </c>
    </row>
    <row r="16" spans="1:9" x14ac:dyDescent="0.3">
      <c r="A16" s="8">
        <f>IF(B16&lt;&gt;"",ROWS($B$6:B16),"")</f>
        <v>11</v>
      </c>
      <c r="B16" s="1" t="s">
        <v>244</v>
      </c>
      <c r="C16" s="1" t="s">
        <v>245</v>
      </c>
      <c r="D16" s="1" t="s">
        <v>246</v>
      </c>
      <c r="E16" s="20">
        <v>17868.03</v>
      </c>
      <c r="F16" s="9">
        <v>2988</v>
      </c>
      <c r="G16" s="9" t="s">
        <v>48</v>
      </c>
      <c r="H16" s="40">
        <v>44106</v>
      </c>
      <c r="I16" s="10" t="s">
        <v>164</v>
      </c>
    </row>
    <row r="17" spans="1:9" x14ac:dyDescent="0.3">
      <c r="A17" s="8">
        <f>IF(B17&lt;&gt;"",ROWS($B$6:B17),"")</f>
        <v>12</v>
      </c>
      <c r="B17" s="1" t="s">
        <v>255</v>
      </c>
      <c r="C17" s="1" t="s">
        <v>256</v>
      </c>
      <c r="D17" s="1" t="s">
        <v>37</v>
      </c>
      <c r="E17" s="20">
        <v>16992.27</v>
      </c>
      <c r="F17" s="9">
        <v>2904</v>
      </c>
      <c r="G17" s="9" t="s">
        <v>28</v>
      </c>
      <c r="H17" s="40">
        <v>44120</v>
      </c>
      <c r="I17" s="10" t="s">
        <v>201</v>
      </c>
    </row>
    <row r="18" spans="1:9" x14ac:dyDescent="0.3">
      <c r="A18" s="8">
        <f>IF(B18&lt;&gt;"",ROWS($B$6:B18),"")</f>
        <v>13</v>
      </c>
      <c r="B18" s="1" t="s">
        <v>157</v>
      </c>
      <c r="C18" s="1" t="s">
        <v>158</v>
      </c>
      <c r="D18" s="1" t="s">
        <v>37</v>
      </c>
      <c r="E18" s="20">
        <v>15622.02</v>
      </c>
      <c r="F18" s="9">
        <v>2502</v>
      </c>
      <c r="G18" s="9" t="s">
        <v>105</v>
      </c>
      <c r="H18" s="40">
        <v>44134</v>
      </c>
      <c r="I18" s="10" t="s">
        <v>32</v>
      </c>
    </row>
    <row r="19" spans="1:9" x14ac:dyDescent="0.3">
      <c r="A19" s="8">
        <f>IF(B19&lt;&gt;"",ROWS($B$6:B19),"")</f>
        <v>14</v>
      </c>
      <c r="B19" s="1" t="s">
        <v>215</v>
      </c>
      <c r="C19" s="1" t="s">
        <v>216</v>
      </c>
      <c r="D19" s="1" t="s">
        <v>82</v>
      </c>
      <c r="E19" s="20">
        <v>14947</v>
      </c>
      <c r="F19" s="9">
        <v>2412</v>
      </c>
      <c r="G19" s="9" t="s">
        <v>141</v>
      </c>
      <c r="H19" s="40">
        <v>44099</v>
      </c>
      <c r="I19" s="10" t="s">
        <v>61</v>
      </c>
    </row>
    <row r="20" spans="1:9" x14ac:dyDescent="0.3">
      <c r="A20" s="8">
        <f>IF(B20&lt;&gt;"",ROWS($B$6:B20),"")</f>
        <v>15</v>
      </c>
      <c r="B20" s="1" t="s">
        <v>204</v>
      </c>
      <c r="C20" s="1" t="s">
        <v>205</v>
      </c>
      <c r="D20" s="1" t="s">
        <v>156</v>
      </c>
      <c r="E20" s="20">
        <v>14040.39</v>
      </c>
      <c r="F20" s="9">
        <v>2887</v>
      </c>
      <c r="G20" s="9">
        <v>12</v>
      </c>
      <c r="H20" s="40">
        <v>44099</v>
      </c>
      <c r="I20" s="10" t="s">
        <v>76</v>
      </c>
    </row>
    <row r="21" spans="1:9" x14ac:dyDescent="0.3">
      <c r="A21" s="8">
        <f>IF(B21&lt;&gt;"",ROWS($B$6:B21),"")</f>
        <v>16</v>
      </c>
      <c r="B21" s="1" t="s">
        <v>291</v>
      </c>
      <c r="C21" s="1" t="s">
        <v>292</v>
      </c>
      <c r="D21" s="1" t="s">
        <v>64</v>
      </c>
      <c r="E21" s="20">
        <v>12336</v>
      </c>
      <c r="F21" s="9">
        <v>2280</v>
      </c>
      <c r="G21" s="9">
        <v>14</v>
      </c>
      <c r="H21" s="40">
        <v>44106</v>
      </c>
      <c r="I21" s="10" t="s">
        <v>293</v>
      </c>
    </row>
    <row r="22" spans="1:9" x14ac:dyDescent="0.3">
      <c r="A22" s="8">
        <f>IF(B22&lt;&gt;"",ROWS($B$6:B22),"")</f>
        <v>17</v>
      </c>
      <c r="B22" s="1" t="s">
        <v>298</v>
      </c>
      <c r="C22" s="1" t="s">
        <v>299</v>
      </c>
      <c r="D22" s="1" t="s">
        <v>37</v>
      </c>
      <c r="E22" s="20">
        <v>12021.58</v>
      </c>
      <c r="F22" s="9">
        <v>2078</v>
      </c>
      <c r="G22" s="9" t="s">
        <v>48</v>
      </c>
      <c r="H22" s="40">
        <v>44113</v>
      </c>
      <c r="I22" s="10" t="s">
        <v>164</v>
      </c>
    </row>
    <row r="23" spans="1:9" x14ac:dyDescent="0.3">
      <c r="A23" s="8">
        <f>IF(B23&lt;&gt;"",ROWS($B$6:B23),"")</f>
        <v>18</v>
      </c>
      <c r="B23" s="1" t="s">
        <v>289</v>
      </c>
      <c r="C23" s="1" t="s">
        <v>290</v>
      </c>
      <c r="D23" s="1" t="s">
        <v>64</v>
      </c>
      <c r="E23" s="20">
        <v>11968.61</v>
      </c>
      <c r="F23" s="9">
        <v>2294</v>
      </c>
      <c r="G23" s="9">
        <v>14</v>
      </c>
      <c r="H23" s="40">
        <v>44120</v>
      </c>
      <c r="I23" s="10" t="s">
        <v>76</v>
      </c>
    </row>
    <row r="24" spans="1:9" x14ac:dyDescent="0.3">
      <c r="A24" s="8">
        <f>IF(B24&lt;&gt;"",ROWS($B$6:B24),"")</f>
        <v>19</v>
      </c>
      <c r="B24" s="1" t="s">
        <v>287</v>
      </c>
      <c r="C24" s="1" t="s">
        <v>288</v>
      </c>
      <c r="D24" s="1" t="s">
        <v>156</v>
      </c>
      <c r="E24" s="20">
        <v>11695</v>
      </c>
      <c r="F24" s="9">
        <v>2761</v>
      </c>
      <c r="G24" s="9" t="s">
        <v>105</v>
      </c>
      <c r="H24" s="40">
        <v>44127</v>
      </c>
      <c r="I24" s="10" t="s">
        <v>61</v>
      </c>
    </row>
    <row r="25" spans="1:9" x14ac:dyDescent="0.3">
      <c r="A25" s="8">
        <f>IF(B25&lt;&gt;"",ROWS($B$6:B25),"")</f>
        <v>20</v>
      </c>
      <c r="B25" s="1" t="s">
        <v>144</v>
      </c>
      <c r="C25" s="1" t="s">
        <v>144</v>
      </c>
      <c r="D25" s="1" t="s">
        <v>145</v>
      </c>
      <c r="E25" s="20">
        <v>11097.92</v>
      </c>
      <c r="F25" s="9">
        <v>1871</v>
      </c>
      <c r="G25" s="9">
        <v>6</v>
      </c>
      <c r="H25" s="40">
        <v>44085</v>
      </c>
      <c r="I25" s="10" t="s">
        <v>38</v>
      </c>
    </row>
    <row r="26" spans="1:9" x14ac:dyDescent="0.3">
      <c r="A26" s="8">
        <f>IF(B26&lt;&gt;"",ROWS($B$6:B26),"")</f>
        <v>21</v>
      </c>
      <c r="B26" s="1" t="s">
        <v>252</v>
      </c>
      <c r="C26" s="1" t="s">
        <v>253</v>
      </c>
      <c r="D26" s="1" t="s">
        <v>254</v>
      </c>
      <c r="E26" s="20">
        <v>10334.43</v>
      </c>
      <c r="F26" s="9">
        <v>1791</v>
      </c>
      <c r="G26" s="9" t="s">
        <v>223</v>
      </c>
      <c r="H26" s="40">
        <v>44099</v>
      </c>
      <c r="I26" s="10" t="s">
        <v>32</v>
      </c>
    </row>
    <row r="27" spans="1:9" x14ac:dyDescent="0.3">
      <c r="A27" s="8">
        <f>IF(B27&lt;&gt;"",ROWS($B$6:B27),"")</f>
        <v>22</v>
      </c>
      <c r="B27" s="1" t="s">
        <v>274</v>
      </c>
      <c r="C27" s="1" t="s">
        <v>275</v>
      </c>
      <c r="D27" s="1" t="s">
        <v>276</v>
      </c>
      <c r="E27" s="20">
        <v>8052.53</v>
      </c>
      <c r="F27" s="9">
        <v>1450</v>
      </c>
      <c r="G27" s="9">
        <v>10</v>
      </c>
      <c r="H27" s="40">
        <v>44099</v>
      </c>
      <c r="I27" s="10" t="s">
        <v>164</v>
      </c>
    </row>
    <row r="28" spans="1:9" x14ac:dyDescent="0.3">
      <c r="A28" s="8">
        <f>IF(B28&lt;&gt;"",ROWS($B$6:B28),"")</f>
        <v>23</v>
      </c>
      <c r="B28" s="1" t="s">
        <v>346</v>
      </c>
      <c r="C28" s="1" t="s">
        <v>347</v>
      </c>
      <c r="D28" s="1" t="s">
        <v>82</v>
      </c>
      <c r="E28" s="20">
        <v>5822.61</v>
      </c>
      <c r="F28" s="9">
        <v>984</v>
      </c>
      <c r="G28" s="9" t="s">
        <v>223</v>
      </c>
      <c r="H28" s="40">
        <v>44120</v>
      </c>
      <c r="I28" s="10" t="s">
        <v>201</v>
      </c>
    </row>
    <row r="29" spans="1:9" x14ac:dyDescent="0.3">
      <c r="A29" s="8">
        <f>IF(B29&lt;&gt;"",ROWS($B$6:B29),"")</f>
        <v>24</v>
      </c>
      <c r="B29" s="1" t="s">
        <v>278</v>
      </c>
      <c r="C29" s="1" t="s">
        <v>279</v>
      </c>
      <c r="D29" s="1" t="s">
        <v>37</v>
      </c>
      <c r="E29" s="20">
        <v>5689.6</v>
      </c>
      <c r="F29" s="9">
        <v>1039</v>
      </c>
      <c r="G29" s="9" t="s">
        <v>126</v>
      </c>
      <c r="H29" s="40">
        <v>44134</v>
      </c>
      <c r="I29" s="10" t="s">
        <v>40</v>
      </c>
    </row>
    <row r="30" spans="1:9" x14ac:dyDescent="0.3">
      <c r="A30" s="8">
        <f>IF(B30&lt;&gt;"",ROWS($B$6:B30),"")</f>
        <v>25</v>
      </c>
      <c r="B30" s="1" t="s">
        <v>338</v>
      </c>
      <c r="C30" s="1" t="s">
        <v>339</v>
      </c>
      <c r="D30" s="1" t="s">
        <v>64</v>
      </c>
      <c r="E30" s="20">
        <v>5152.8</v>
      </c>
      <c r="F30" s="9">
        <v>963</v>
      </c>
      <c r="G30" s="9" t="s">
        <v>141</v>
      </c>
      <c r="H30" s="40">
        <v>44113</v>
      </c>
      <c r="I30" s="10" t="s">
        <v>340</v>
      </c>
    </row>
    <row r="31" spans="1:9" x14ac:dyDescent="0.3">
      <c r="A31" s="8">
        <f>IF(B31&lt;&gt;"",ROWS($B$6:B31),"")</f>
        <v>26</v>
      </c>
      <c r="B31" s="1" t="s">
        <v>361</v>
      </c>
      <c r="C31" s="1" t="s">
        <v>362</v>
      </c>
      <c r="D31" s="1" t="s">
        <v>33</v>
      </c>
      <c r="E31" s="20">
        <v>4471.8599999999997</v>
      </c>
      <c r="F31" s="9">
        <v>837</v>
      </c>
      <c r="G31" s="9" t="s">
        <v>28</v>
      </c>
      <c r="H31" s="40">
        <v>44127</v>
      </c>
      <c r="I31" s="10" t="s">
        <v>164</v>
      </c>
    </row>
    <row r="32" spans="1:9" x14ac:dyDescent="0.3">
      <c r="A32" s="8">
        <f>IF(B32&lt;&gt;"",ROWS($B$6:B32),"")</f>
        <v>27</v>
      </c>
      <c r="B32" s="1" t="s">
        <v>227</v>
      </c>
      <c r="C32" s="1" t="s">
        <v>227</v>
      </c>
      <c r="D32" s="1" t="s">
        <v>27</v>
      </c>
      <c r="E32" s="20">
        <v>4273.9399999999987</v>
      </c>
      <c r="F32" s="9">
        <v>1339</v>
      </c>
      <c r="G32" s="9" t="s">
        <v>79</v>
      </c>
      <c r="H32" s="40">
        <v>44085</v>
      </c>
      <c r="I32" s="10" t="s">
        <v>228</v>
      </c>
    </row>
    <row r="33" spans="1:9" x14ac:dyDescent="0.3">
      <c r="A33" s="8">
        <f>IF(B33&lt;&gt;"",ROWS($B$6:B33),"")</f>
        <v>28</v>
      </c>
      <c r="B33" s="1" t="s">
        <v>335</v>
      </c>
      <c r="C33" s="1" t="s">
        <v>335</v>
      </c>
      <c r="D33" s="1" t="s">
        <v>37</v>
      </c>
      <c r="E33" s="20">
        <v>4070.77</v>
      </c>
      <c r="F33" s="9">
        <v>908</v>
      </c>
      <c r="G33" s="9">
        <v>6</v>
      </c>
      <c r="H33" s="40">
        <v>44099</v>
      </c>
      <c r="I33" s="10" t="s">
        <v>149</v>
      </c>
    </row>
    <row r="34" spans="1:9" x14ac:dyDescent="0.3">
      <c r="A34" s="8">
        <f>IF(B34&lt;&gt;"",ROWS($B$6:B34),"")</f>
        <v>29</v>
      </c>
      <c r="B34" s="1" t="s">
        <v>316</v>
      </c>
      <c r="C34" s="1" t="s">
        <v>317</v>
      </c>
      <c r="D34" s="1" t="s">
        <v>82</v>
      </c>
      <c r="E34" s="20">
        <v>4058</v>
      </c>
      <c r="F34" s="9">
        <v>603</v>
      </c>
      <c r="G34" s="9" t="s">
        <v>296</v>
      </c>
      <c r="H34" s="40">
        <v>44134</v>
      </c>
      <c r="I34" s="10" t="s">
        <v>61</v>
      </c>
    </row>
    <row r="35" spans="1:9" x14ac:dyDescent="0.3">
      <c r="A35" s="8">
        <f>IF(B35&lt;&gt;"",ROWS($B$6:B35),"")</f>
        <v>30</v>
      </c>
      <c r="B35" s="1" t="s">
        <v>404</v>
      </c>
      <c r="C35" s="1" t="s">
        <v>405</v>
      </c>
      <c r="D35" s="1" t="s">
        <v>406</v>
      </c>
      <c r="E35" s="20">
        <v>3180</v>
      </c>
      <c r="F35" s="9">
        <v>811</v>
      </c>
      <c r="G35" s="9">
        <v>6</v>
      </c>
      <c r="H35" s="40">
        <v>44106</v>
      </c>
      <c r="I35" s="10" t="s">
        <v>293</v>
      </c>
    </row>
    <row r="36" spans="1:9" x14ac:dyDescent="0.3">
      <c r="A36" s="8">
        <f>IF(B36&lt;&gt;"",ROWS($B$6:B36),"")</f>
        <v>31</v>
      </c>
      <c r="B36" s="1" t="s">
        <v>306</v>
      </c>
      <c r="C36" s="1" t="s">
        <v>307</v>
      </c>
      <c r="D36" s="1" t="s">
        <v>37</v>
      </c>
      <c r="E36" s="20">
        <v>2476.5999999999995</v>
      </c>
      <c r="F36" s="9">
        <v>454</v>
      </c>
      <c r="G36" s="9">
        <v>8</v>
      </c>
      <c r="H36" s="40">
        <v>44099</v>
      </c>
      <c r="I36" s="10" t="s">
        <v>76</v>
      </c>
    </row>
    <row r="37" spans="1:9" x14ac:dyDescent="0.3">
      <c r="A37" s="8">
        <f>IF(B37&lt;&gt;"",ROWS($B$6:B37),"")</f>
        <v>32</v>
      </c>
      <c r="B37" s="1" t="s">
        <v>300</v>
      </c>
      <c r="C37" s="1" t="s">
        <v>301</v>
      </c>
      <c r="D37" s="1" t="s">
        <v>302</v>
      </c>
      <c r="E37" s="20">
        <v>2275.5</v>
      </c>
      <c r="F37" s="9">
        <v>516</v>
      </c>
      <c r="G37" s="9">
        <v>2</v>
      </c>
      <c r="H37" s="40">
        <v>44092</v>
      </c>
      <c r="I37" s="10" t="s">
        <v>76</v>
      </c>
    </row>
    <row r="38" spans="1:9" x14ac:dyDescent="0.3">
      <c r="A38" s="8">
        <f>IF(B38&lt;&gt;"",ROWS($B$6:B38),"")</f>
        <v>33</v>
      </c>
      <c r="B38" s="1" t="s">
        <v>414</v>
      </c>
      <c r="C38" s="1" t="s">
        <v>415</v>
      </c>
      <c r="D38" s="1" t="s">
        <v>156</v>
      </c>
      <c r="E38" s="20">
        <v>2149</v>
      </c>
      <c r="F38" s="9">
        <v>433</v>
      </c>
      <c r="G38" s="9">
        <v>6</v>
      </c>
      <c r="H38" s="40">
        <v>44132</v>
      </c>
      <c r="I38" s="10" t="s">
        <v>293</v>
      </c>
    </row>
    <row r="39" spans="1:9" x14ac:dyDescent="0.3">
      <c r="A39" s="8">
        <f>IF(B39&lt;&gt;"",ROWS($B$6:B39),"")</f>
        <v>34</v>
      </c>
      <c r="B39" s="1" t="s">
        <v>343</v>
      </c>
      <c r="C39" s="1" t="s">
        <v>344</v>
      </c>
      <c r="D39" s="1" t="s">
        <v>345</v>
      </c>
      <c r="E39" s="20">
        <v>1463.2</v>
      </c>
      <c r="F39" s="9">
        <v>274</v>
      </c>
      <c r="G39" s="9" t="s">
        <v>296</v>
      </c>
      <c r="H39" s="40">
        <v>44134</v>
      </c>
      <c r="I39" s="10" t="s">
        <v>201</v>
      </c>
    </row>
    <row r="40" spans="1:9" x14ac:dyDescent="0.3">
      <c r="A40" s="8">
        <f>IF(B40&lt;&gt;"",ROWS($B$6:B40),"")</f>
        <v>35</v>
      </c>
      <c r="B40" s="1" t="s">
        <v>438</v>
      </c>
      <c r="C40" s="1" t="s">
        <v>439</v>
      </c>
      <c r="D40" s="1" t="s">
        <v>70</v>
      </c>
      <c r="E40" s="20">
        <v>1449.52</v>
      </c>
      <c r="F40" s="9">
        <v>229</v>
      </c>
      <c r="G40" s="9" t="s">
        <v>223</v>
      </c>
      <c r="H40" s="40">
        <v>44141</v>
      </c>
      <c r="I40" s="10" t="s">
        <v>53</v>
      </c>
    </row>
    <row r="41" spans="1:9" x14ac:dyDescent="0.3">
      <c r="A41" s="8">
        <f>IF(B41&lt;&gt;"",ROWS($B$6:B41),"")</f>
        <v>36</v>
      </c>
      <c r="B41" s="1" t="s">
        <v>213</v>
      </c>
      <c r="C41" s="1" t="s">
        <v>214</v>
      </c>
      <c r="D41" s="1" t="s">
        <v>64</v>
      </c>
      <c r="E41" s="20">
        <v>1177</v>
      </c>
      <c r="F41" s="9">
        <v>192</v>
      </c>
      <c r="G41" s="9">
        <v>3</v>
      </c>
      <c r="H41" s="40">
        <v>43805</v>
      </c>
      <c r="I41" s="10" t="s">
        <v>76</v>
      </c>
    </row>
    <row r="42" spans="1:9" x14ac:dyDescent="0.3">
      <c r="A42" s="8">
        <f>IF(B42&lt;&gt;"",ROWS($B$6:B42),"")</f>
        <v>37</v>
      </c>
      <c r="B42" s="1" t="s">
        <v>490</v>
      </c>
      <c r="C42" s="1" t="s">
        <v>491</v>
      </c>
      <c r="D42" s="1" t="s">
        <v>406</v>
      </c>
      <c r="E42" s="20">
        <v>927.1</v>
      </c>
      <c r="F42" s="9">
        <v>229</v>
      </c>
      <c r="G42" s="9">
        <v>3</v>
      </c>
      <c r="H42" s="40">
        <v>44099</v>
      </c>
      <c r="I42" s="10" t="s">
        <v>492</v>
      </c>
    </row>
    <row r="43" spans="1:9" x14ac:dyDescent="0.3">
      <c r="A43" s="8">
        <f>IF(B43&lt;&gt;"",ROWS($B$6:B43),"")</f>
        <v>38</v>
      </c>
      <c r="B43" s="1" t="s">
        <v>402</v>
      </c>
      <c r="C43" s="1" t="s">
        <v>402</v>
      </c>
      <c r="D43" s="1" t="s">
        <v>27</v>
      </c>
      <c r="E43" s="20">
        <v>907.04</v>
      </c>
      <c r="F43" s="9">
        <v>256</v>
      </c>
      <c r="G43" s="9" t="s">
        <v>455</v>
      </c>
      <c r="H43" s="40">
        <v>44092</v>
      </c>
      <c r="I43" s="10" t="s">
        <v>403</v>
      </c>
    </row>
    <row r="44" spans="1:9" x14ac:dyDescent="0.3">
      <c r="A44" s="8">
        <f>IF(B44&lt;&gt;"",ROWS($B$6:B44),"")</f>
        <v>39</v>
      </c>
      <c r="B44" s="1" t="s">
        <v>167</v>
      </c>
      <c r="C44" s="1" t="s">
        <v>168</v>
      </c>
      <c r="D44" s="1" t="s">
        <v>37</v>
      </c>
      <c r="E44" s="20">
        <v>704.94000000000199</v>
      </c>
      <c r="F44" s="9">
        <v>122</v>
      </c>
      <c r="G44" s="9" t="s">
        <v>433</v>
      </c>
      <c r="H44" s="40">
        <v>44071</v>
      </c>
      <c r="I44" s="10" t="s">
        <v>164</v>
      </c>
    </row>
    <row r="45" spans="1:9" x14ac:dyDescent="0.3">
      <c r="A45" s="8">
        <f>IF(B45&lt;&gt;"",ROWS($B$6:B45),"")</f>
        <v>40</v>
      </c>
      <c r="B45" s="1" t="s">
        <v>488</v>
      </c>
      <c r="C45" s="1" t="s">
        <v>489</v>
      </c>
      <c r="D45" s="1" t="s">
        <v>442</v>
      </c>
      <c r="E45" s="20">
        <v>647</v>
      </c>
      <c r="F45" s="9">
        <v>301</v>
      </c>
      <c r="G45" s="9" t="s">
        <v>433</v>
      </c>
      <c r="H45" s="40">
        <v>44080</v>
      </c>
      <c r="I45" s="10" t="s">
        <v>480</v>
      </c>
    </row>
    <row r="46" spans="1:9" x14ac:dyDescent="0.3">
      <c r="A46" s="8">
        <f>IF(B46&lt;&gt;"",ROWS($B$6:B46),"")</f>
        <v>41</v>
      </c>
      <c r="B46" s="1" t="s">
        <v>165</v>
      </c>
      <c r="C46" s="1" t="s">
        <v>166</v>
      </c>
      <c r="D46" s="1" t="s">
        <v>37</v>
      </c>
      <c r="E46" s="20">
        <v>474</v>
      </c>
      <c r="F46" s="9">
        <v>89</v>
      </c>
      <c r="G46" s="9">
        <v>1</v>
      </c>
      <c r="H46" s="40">
        <v>44057</v>
      </c>
      <c r="I46" s="10" t="s">
        <v>76</v>
      </c>
    </row>
    <row r="47" spans="1:9" x14ac:dyDescent="0.3">
      <c r="A47" s="8">
        <f>IF(B47&lt;&gt;"",ROWS($B$6:B47),"")</f>
        <v>42</v>
      </c>
      <c r="B47" s="1" t="s">
        <v>507</v>
      </c>
      <c r="C47" s="1" t="s">
        <v>508</v>
      </c>
      <c r="D47" s="1" t="s">
        <v>315</v>
      </c>
      <c r="E47" s="20">
        <v>388</v>
      </c>
      <c r="F47" s="9">
        <v>97</v>
      </c>
      <c r="G47" s="9">
        <v>1</v>
      </c>
      <c r="H47" s="40">
        <v>42654</v>
      </c>
      <c r="I47" s="10" t="s">
        <v>480</v>
      </c>
    </row>
    <row r="48" spans="1:9" x14ac:dyDescent="0.3">
      <c r="A48" s="8">
        <f>IF(B48&lt;&gt;"",ROWS($B$6:B48),"")</f>
        <v>43</v>
      </c>
      <c r="B48" s="1" t="s">
        <v>477</v>
      </c>
      <c r="C48" s="1" t="s">
        <v>478</v>
      </c>
      <c r="D48" s="1" t="s">
        <v>479</v>
      </c>
      <c r="E48" s="20">
        <v>360</v>
      </c>
      <c r="F48" s="9">
        <v>72</v>
      </c>
      <c r="G48" s="9">
        <v>1</v>
      </c>
      <c r="H48" s="40">
        <v>43435</v>
      </c>
      <c r="I48" s="10" t="s">
        <v>480</v>
      </c>
    </row>
    <row r="49" spans="1:9" x14ac:dyDescent="0.3">
      <c r="A49" s="8">
        <f>IF(B49&lt;&gt;"",ROWS($B$6:B49),"")</f>
        <v>44</v>
      </c>
      <c r="B49" s="1" t="s">
        <v>497</v>
      </c>
      <c r="C49" s="1" t="s">
        <v>498</v>
      </c>
      <c r="D49" s="1" t="s">
        <v>499</v>
      </c>
      <c r="E49" s="20">
        <v>351.5</v>
      </c>
      <c r="F49" s="9">
        <v>59</v>
      </c>
      <c r="G49" s="9" t="s">
        <v>141</v>
      </c>
      <c r="H49" s="40">
        <v>44134</v>
      </c>
      <c r="I49" s="10" t="s">
        <v>201</v>
      </c>
    </row>
    <row r="50" spans="1:9" x14ac:dyDescent="0.3">
      <c r="A50" s="8">
        <f>IF(B50&lt;&gt;"",ROWS($B$6:B50),"")</f>
        <v>45</v>
      </c>
      <c r="B50" s="1" t="s">
        <v>562</v>
      </c>
      <c r="C50" s="1" t="s">
        <v>563</v>
      </c>
      <c r="D50" s="1" t="s">
        <v>564</v>
      </c>
      <c r="E50" s="20">
        <v>339</v>
      </c>
      <c r="F50" s="9">
        <v>101</v>
      </c>
      <c r="G50" s="9" t="s">
        <v>433</v>
      </c>
      <c r="H50" s="40">
        <v>44114</v>
      </c>
      <c r="I50" s="10" t="s">
        <v>480</v>
      </c>
    </row>
    <row r="51" spans="1:9" x14ac:dyDescent="0.3">
      <c r="A51" s="8">
        <f>IF(B51&lt;&gt;"",ROWS($B$6:B51),"")</f>
        <v>46</v>
      </c>
      <c r="B51" s="1" t="s">
        <v>575</v>
      </c>
      <c r="C51" s="1" t="s">
        <v>576</v>
      </c>
      <c r="D51" s="1" t="s">
        <v>37</v>
      </c>
      <c r="E51" s="20">
        <v>297</v>
      </c>
      <c r="F51" s="9">
        <v>48</v>
      </c>
      <c r="G51" s="9">
        <v>1</v>
      </c>
      <c r="H51" s="40">
        <v>43531</v>
      </c>
      <c r="I51" s="10" t="s">
        <v>220</v>
      </c>
    </row>
    <row r="52" spans="1:9" x14ac:dyDescent="0.3">
      <c r="A52" s="8">
        <f>IF(B52&lt;&gt;"",ROWS($B$6:B52),"")</f>
        <v>47</v>
      </c>
      <c r="B52" s="1" t="s">
        <v>443</v>
      </c>
      <c r="C52" s="1" t="s">
        <v>444</v>
      </c>
      <c r="D52" s="1" t="s">
        <v>265</v>
      </c>
      <c r="E52" s="20">
        <v>294</v>
      </c>
      <c r="F52" s="9">
        <v>46</v>
      </c>
      <c r="G52" s="9">
        <v>2</v>
      </c>
      <c r="H52" s="40">
        <v>44064</v>
      </c>
      <c r="I52" s="10" t="s">
        <v>201</v>
      </c>
    </row>
    <row r="53" spans="1:9" x14ac:dyDescent="0.3">
      <c r="A53" s="8">
        <f>IF(B53&lt;&gt;"",ROWS($B$6:B53),"")</f>
        <v>48</v>
      </c>
      <c r="B53" s="1" t="s">
        <v>577</v>
      </c>
      <c r="C53" s="1" t="s">
        <v>578</v>
      </c>
      <c r="D53" s="1" t="s">
        <v>406</v>
      </c>
      <c r="E53" s="20">
        <v>274</v>
      </c>
      <c r="F53" s="9">
        <v>59</v>
      </c>
      <c r="G53" s="9">
        <v>1</v>
      </c>
      <c r="H53" s="40">
        <v>42804</v>
      </c>
      <c r="I53" s="10" t="s">
        <v>293</v>
      </c>
    </row>
    <row r="54" spans="1:9" x14ac:dyDescent="0.3">
      <c r="A54" s="8">
        <f>IF(B54&lt;&gt;"",ROWS($B$6:B54),"")</f>
        <v>49</v>
      </c>
      <c r="B54" s="1" t="s">
        <v>583</v>
      </c>
      <c r="C54" s="1" t="s">
        <v>584</v>
      </c>
      <c r="D54" s="1" t="s">
        <v>406</v>
      </c>
      <c r="E54" s="20">
        <v>255</v>
      </c>
      <c r="F54" s="9">
        <v>54</v>
      </c>
      <c r="G54" s="9">
        <v>2</v>
      </c>
      <c r="H54" s="40">
        <v>43700</v>
      </c>
      <c r="I54" s="10" t="s">
        <v>686</v>
      </c>
    </row>
    <row r="55" spans="1:9" x14ac:dyDescent="0.3">
      <c r="A55" s="8">
        <f>IF(B55&lt;&gt;"",ROWS($B$6:B55),"")</f>
        <v>50</v>
      </c>
      <c r="B55" s="1" t="s">
        <v>554</v>
      </c>
      <c r="C55" s="1" t="s">
        <v>555</v>
      </c>
      <c r="D55" s="1" t="s">
        <v>64</v>
      </c>
      <c r="E55" s="20">
        <v>238</v>
      </c>
      <c r="F55" s="9">
        <v>95</v>
      </c>
      <c r="G55" s="9" t="s">
        <v>433</v>
      </c>
      <c r="H55" s="40">
        <v>41691</v>
      </c>
      <c r="I55" s="10" t="s">
        <v>32</v>
      </c>
    </row>
    <row r="56" spans="1:9" x14ac:dyDescent="0.3">
      <c r="A56" s="8">
        <f>IF(B56&lt;&gt;"",ROWS($B$6:B56),"")</f>
        <v>51</v>
      </c>
      <c r="B56" s="1" t="s">
        <v>122</v>
      </c>
      <c r="C56" s="1" t="s">
        <v>122</v>
      </c>
      <c r="D56" s="1" t="s">
        <v>27</v>
      </c>
      <c r="E56" s="20">
        <v>234</v>
      </c>
      <c r="F56" s="9">
        <v>76</v>
      </c>
      <c r="G56" s="9">
        <v>2</v>
      </c>
      <c r="H56" s="40">
        <v>44008</v>
      </c>
      <c r="I56" s="10" t="s">
        <v>123</v>
      </c>
    </row>
    <row r="57" spans="1:9" x14ac:dyDescent="0.3">
      <c r="A57" s="8">
        <f>IF(B57&lt;&gt;"",ROWS($B$6:B57),"")</f>
        <v>52</v>
      </c>
      <c r="B57" s="1" t="s">
        <v>257</v>
      </c>
      <c r="C57" s="1" t="s">
        <v>257</v>
      </c>
      <c r="D57" s="1" t="s">
        <v>27</v>
      </c>
      <c r="E57" s="20">
        <v>220</v>
      </c>
      <c r="F57" s="9">
        <v>36</v>
      </c>
      <c r="G57" s="9" t="s">
        <v>433</v>
      </c>
      <c r="H57" s="40">
        <v>44071</v>
      </c>
      <c r="I57" s="10" t="s">
        <v>258</v>
      </c>
    </row>
    <row r="58" spans="1:9" x14ac:dyDescent="0.3">
      <c r="A58" s="8">
        <f>IF(B58&lt;&gt;"",ROWS($B$6:B58),"")</f>
        <v>53</v>
      </c>
      <c r="B58" s="1" t="s">
        <v>62</v>
      </c>
      <c r="C58" s="1" t="s">
        <v>63</v>
      </c>
      <c r="D58" s="1" t="s">
        <v>64</v>
      </c>
      <c r="E58" s="20">
        <v>181.5</v>
      </c>
      <c r="F58" s="9">
        <v>37</v>
      </c>
      <c r="G58" s="9">
        <v>1</v>
      </c>
      <c r="H58" s="40">
        <v>43868</v>
      </c>
      <c r="I58" s="10" t="s">
        <v>65</v>
      </c>
    </row>
    <row r="59" spans="1:9" x14ac:dyDescent="0.3">
      <c r="A59" s="8">
        <f>IF(B59&lt;&gt;"",ROWS($B$6:B59),"")</f>
        <v>54</v>
      </c>
      <c r="B59" s="1" t="s">
        <v>556</v>
      </c>
      <c r="C59" s="1" t="s">
        <v>557</v>
      </c>
      <c r="D59" s="1" t="s">
        <v>75</v>
      </c>
      <c r="E59" s="20">
        <v>165</v>
      </c>
      <c r="F59" s="9">
        <v>66</v>
      </c>
      <c r="G59" s="9">
        <v>1</v>
      </c>
      <c r="H59" s="40">
        <v>43379</v>
      </c>
      <c r="I59" s="10" t="s">
        <v>480</v>
      </c>
    </row>
    <row r="60" spans="1:9" x14ac:dyDescent="0.3">
      <c r="A60" s="8">
        <f>IF(B60&lt;&gt;"",ROWS($B$6:B60),"")</f>
        <v>55</v>
      </c>
      <c r="B60" s="1" t="s">
        <v>177</v>
      </c>
      <c r="C60" s="1" t="s">
        <v>178</v>
      </c>
      <c r="D60" s="1" t="s">
        <v>179</v>
      </c>
      <c r="E60" s="20">
        <v>152.30000000000001</v>
      </c>
      <c r="F60" s="9">
        <v>54</v>
      </c>
      <c r="G60" s="9" t="s">
        <v>433</v>
      </c>
      <c r="H60" s="40">
        <v>44064</v>
      </c>
      <c r="I60" s="10" t="s">
        <v>32</v>
      </c>
    </row>
    <row r="61" spans="1:9" x14ac:dyDescent="0.3">
      <c r="A61" s="8">
        <f>IF(B61&lt;&gt;"",ROWS($B$6:B61),"")</f>
        <v>56</v>
      </c>
      <c r="B61" s="1" t="s">
        <v>500</v>
      </c>
      <c r="C61" s="1" t="s">
        <v>501</v>
      </c>
      <c r="D61" s="1" t="s">
        <v>683</v>
      </c>
      <c r="E61" s="20">
        <v>102</v>
      </c>
      <c r="F61" s="9">
        <v>51</v>
      </c>
      <c r="G61" s="9">
        <v>1</v>
      </c>
      <c r="H61" s="40">
        <v>42988</v>
      </c>
      <c r="I61" s="10" t="s">
        <v>480</v>
      </c>
    </row>
    <row r="62" spans="1:9" x14ac:dyDescent="0.3">
      <c r="A62" s="8">
        <f>IF(B62&lt;&gt;"",ROWS($B$6:B62),"")</f>
        <v>57</v>
      </c>
      <c r="B62" s="1" t="s">
        <v>558</v>
      </c>
      <c r="C62" s="1" t="s">
        <v>521</v>
      </c>
      <c r="D62" s="1" t="s">
        <v>27</v>
      </c>
      <c r="E62" s="20">
        <v>91</v>
      </c>
      <c r="F62" s="9">
        <v>24</v>
      </c>
      <c r="G62" s="9" t="s">
        <v>212</v>
      </c>
      <c r="H62" s="40">
        <v>44078</v>
      </c>
      <c r="I62" s="10" t="s">
        <v>522</v>
      </c>
    </row>
    <row r="63" spans="1:9" x14ac:dyDescent="0.3">
      <c r="A63" s="8">
        <f>IF(B63&lt;&gt;"",ROWS($B$6:B63),"")</f>
        <v>58</v>
      </c>
      <c r="B63" s="1" t="s">
        <v>269</v>
      </c>
      <c r="C63" s="1" t="s">
        <v>270</v>
      </c>
      <c r="D63" s="1" t="s">
        <v>161</v>
      </c>
      <c r="E63" s="20">
        <v>82.999999999998181</v>
      </c>
      <c r="F63" s="9">
        <v>30</v>
      </c>
      <c r="G63" s="9" t="s">
        <v>433</v>
      </c>
      <c r="H63" s="40">
        <v>44050</v>
      </c>
      <c r="I63" s="10" t="s">
        <v>164</v>
      </c>
    </row>
    <row r="64" spans="1:9" x14ac:dyDescent="0.3">
      <c r="A64" s="8">
        <f>IF(B64&lt;&gt;"",ROWS($B$6:B64),"")</f>
        <v>59</v>
      </c>
      <c r="B64" s="1" t="s">
        <v>600</v>
      </c>
      <c r="C64" s="1" t="s">
        <v>600</v>
      </c>
      <c r="D64" s="1" t="s">
        <v>37</v>
      </c>
      <c r="E64" s="20">
        <v>80</v>
      </c>
      <c r="F64" s="9">
        <v>20</v>
      </c>
      <c r="G64" s="9">
        <v>1</v>
      </c>
      <c r="H64" s="40">
        <v>43161</v>
      </c>
      <c r="I64" s="10" t="s">
        <v>190</v>
      </c>
    </row>
    <row r="65" spans="1:9" x14ac:dyDescent="0.3">
      <c r="A65" s="8">
        <f>IF(B65&lt;&gt;"",ROWS($B$6:B65),"")</f>
        <v>60</v>
      </c>
      <c r="B65" s="1" t="s">
        <v>322</v>
      </c>
      <c r="C65" s="1" t="s">
        <v>323</v>
      </c>
      <c r="D65" s="1" t="s">
        <v>200</v>
      </c>
      <c r="E65" s="20">
        <v>31</v>
      </c>
      <c r="F65" s="9">
        <v>5</v>
      </c>
      <c r="G65" s="9" t="s">
        <v>433</v>
      </c>
      <c r="H65" s="40">
        <v>44050</v>
      </c>
      <c r="I65" s="10" t="s">
        <v>293</v>
      </c>
    </row>
    <row r="66" spans="1:9" x14ac:dyDescent="0.3">
      <c r="A66" s="8">
        <f>IF(B66&lt;&gt;"",ROWS($B$6:B66),"")</f>
        <v>61</v>
      </c>
      <c r="B66" s="1" t="s">
        <v>521</v>
      </c>
      <c r="C66" s="1" t="s">
        <v>521</v>
      </c>
      <c r="D66" s="1" t="s">
        <v>27</v>
      </c>
      <c r="E66" s="20">
        <v>25</v>
      </c>
      <c r="F66" s="9">
        <v>8</v>
      </c>
      <c r="G66" s="9" t="s">
        <v>455</v>
      </c>
      <c r="H66" s="40">
        <v>44078</v>
      </c>
      <c r="I66" s="10" t="s">
        <v>522</v>
      </c>
    </row>
    <row r="67" spans="1:9" x14ac:dyDescent="0.3">
      <c r="A67" s="8">
        <f>IF(B67&lt;&gt;"",ROWS($B$6:B67),"")</f>
        <v>62</v>
      </c>
      <c r="B67" s="1" t="s">
        <v>440</v>
      </c>
      <c r="C67" s="1" t="s">
        <v>441</v>
      </c>
      <c r="D67" s="1" t="s">
        <v>442</v>
      </c>
      <c r="E67" s="20">
        <v>7.5</v>
      </c>
      <c r="F67" s="9">
        <v>5</v>
      </c>
      <c r="G67" s="9" t="s">
        <v>433</v>
      </c>
      <c r="H67" s="40">
        <v>44064</v>
      </c>
      <c r="I67" s="10" t="s">
        <v>293</v>
      </c>
    </row>
    <row r="68" spans="1:9" x14ac:dyDescent="0.3">
      <c r="A68" s="8" t="str">
        <f>IF(B68&lt;&gt;"",ROWS($B$6:B68),"")</f>
        <v/>
      </c>
      <c r="B68" s="1"/>
      <c r="C68" s="1"/>
      <c r="D68" s="1"/>
      <c r="E68" s="20"/>
      <c r="F68" s="9"/>
      <c r="G68" s="9"/>
      <c r="H68" s="40"/>
      <c r="I68" s="10"/>
    </row>
    <row r="69" spans="1:9" x14ac:dyDescent="0.3">
      <c r="A69" s="8" t="str">
        <f>IF(B69&lt;&gt;"",ROWS($B$6:B69),"")</f>
        <v/>
      </c>
      <c r="B69" s="1"/>
      <c r="C69" s="1"/>
      <c r="D69" s="1"/>
      <c r="E69" s="20"/>
      <c r="F69" s="9"/>
      <c r="G69" s="9"/>
      <c r="H69" s="40"/>
      <c r="I69" s="10"/>
    </row>
    <row r="70" spans="1:9" x14ac:dyDescent="0.3">
      <c r="A70" s="8" t="str">
        <f>IF(B70&lt;&gt;"",ROWS($B$6:B70),"")</f>
        <v/>
      </c>
      <c r="B70" s="1"/>
      <c r="C70" s="1"/>
      <c r="D70" s="1"/>
      <c r="E70" s="20"/>
      <c r="F70" s="9"/>
      <c r="G70" s="9"/>
      <c r="H70" s="40"/>
      <c r="I70" s="10"/>
    </row>
    <row r="71" spans="1:9" x14ac:dyDescent="0.3">
      <c r="A71" s="8" t="str">
        <f>IF(B71&lt;&gt;"",ROWS($B$6:B71),"")</f>
        <v/>
      </c>
      <c r="B71" s="1"/>
      <c r="C71" s="1"/>
      <c r="D71" s="1"/>
      <c r="E71" s="20"/>
      <c r="F71" s="9"/>
      <c r="G71" s="9"/>
      <c r="H71" s="40"/>
      <c r="I71" s="10"/>
    </row>
    <row r="72" spans="1:9" x14ac:dyDescent="0.3">
      <c r="E72" s="18">
        <f>SUBTOTAL(109,Table3_Spalis[Pajamos])</f>
        <v>710699.5</v>
      </c>
      <c r="F72" s="11">
        <f>SUBTOTAL(109,Table3_Spalis[Žiūrovų skaičius])</f>
        <v>130660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0"/>
  <sheetViews>
    <sheetView topLeftCell="A25" workbookViewId="0">
      <selection activeCell="C12" sqref="C12"/>
    </sheetView>
  </sheetViews>
  <sheetFormatPr defaultRowHeight="14.4" x14ac:dyDescent="0.3"/>
  <cols>
    <col min="1" max="1" width="8.33203125" customWidth="1"/>
    <col min="2" max="3" width="45" customWidth="1"/>
    <col min="4" max="4" width="18" style="35" customWidth="1"/>
    <col min="5" max="5" width="18" style="18" customWidth="1"/>
    <col min="6" max="7" width="18" customWidth="1"/>
    <col min="8" max="8" width="18" style="38" customWidth="1"/>
    <col min="9" max="9" width="45" customWidth="1"/>
  </cols>
  <sheetData>
    <row r="1" spans="1:9" x14ac:dyDescent="0.3">
      <c r="A1" s="12">
        <f>'2020'!A1</f>
        <v>2020</v>
      </c>
    </row>
    <row r="2" spans="1:9" x14ac:dyDescent="0.3">
      <c r="A2" s="15" t="str">
        <f>'2020'!A2</f>
        <v>Lietuvos kino teatruose rodytų filmų TOP</v>
      </c>
    </row>
    <row r="3" spans="1:9" x14ac:dyDescent="0.3">
      <c r="A3" s="15" t="s">
        <v>23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3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157</v>
      </c>
      <c r="C6" s="1" t="s">
        <v>158</v>
      </c>
      <c r="D6" s="1" t="s">
        <v>37</v>
      </c>
      <c r="E6" s="20">
        <v>21511</v>
      </c>
      <c r="F6" s="9">
        <v>3739</v>
      </c>
      <c r="G6" s="9" t="s">
        <v>105</v>
      </c>
      <c r="H6" s="40">
        <v>44134</v>
      </c>
      <c r="I6" s="10" t="s">
        <v>32</v>
      </c>
    </row>
    <row r="7" spans="1:9" x14ac:dyDescent="0.3">
      <c r="A7" s="8">
        <f>IF(B7&lt;&gt;"",ROWS($B$6:B7),"")</f>
        <v>2</v>
      </c>
      <c r="B7" s="1" t="s">
        <v>106</v>
      </c>
      <c r="C7" s="1" t="s">
        <v>106</v>
      </c>
      <c r="D7" s="1" t="s">
        <v>27</v>
      </c>
      <c r="E7" s="20">
        <v>11326</v>
      </c>
      <c r="F7" s="9">
        <v>2276</v>
      </c>
      <c r="G7" s="9" t="s">
        <v>111</v>
      </c>
      <c r="H7" s="40">
        <v>44127</v>
      </c>
      <c r="I7" s="10" t="s">
        <v>72</v>
      </c>
    </row>
    <row r="8" spans="1:9" x14ac:dyDescent="0.3">
      <c r="A8" s="8">
        <f>IF(B8&lt;&gt;"",ROWS($B$6:B8),"")</f>
        <v>3</v>
      </c>
      <c r="B8" s="1" t="s">
        <v>278</v>
      </c>
      <c r="C8" s="1" t="s">
        <v>279</v>
      </c>
      <c r="D8" s="1" t="s">
        <v>37</v>
      </c>
      <c r="E8" s="20">
        <v>8348</v>
      </c>
      <c r="F8" s="9">
        <v>1675</v>
      </c>
      <c r="G8" s="9" t="s">
        <v>126</v>
      </c>
      <c r="H8" s="40">
        <v>44134</v>
      </c>
      <c r="I8" s="10" t="s">
        <v>40</v>
      </c>
    </row>
    <row r="9" spans="1:9" x14ac:dyDescent="0.3">
      <c r="A9" s="8">
        <f>IF(B9&lt;&gt;"",ROWS($B$6:B9),"")</f>
        <v>4</v>
      </c>
      <c r="B9" s="1" t="s">
        <v>73</v>
      </c>
      <c r="C9" s="1" t="s">
        <v>74</v>
      </c>
      <c r="D9" s="1" t="s">
        <v>75</v>
      </c>
      <c r="E9" s="20">
        <v>5451</v>
      </c>
      <c r="F9" s="9">
        <v>1191</v>
      </c>
      <c r="G9" s="9">
        <v>11</v>
      </c>
      <c r="H9" s="40">
        <v>44106</v>
      </c>
      <c r="I9" s="10" t="s">
        <v>76</v>
      </c>
    </row>
    <row r="10" spans="1:9" x14ac:dyDescent="0.3">
      <c r="A10" s="8">
        <f>IF(B10&lt;&gt;"",ROWS($B$6:B10),"")</f>
        <v>5</v>
      </c>
      <c r="B10" s="1" t="s">
        <v>316</v>
      </c>
      <c r="C10" s="1" t="s">
        <v>317</v>
      </c>
      <c r="D10" s="1" t="s">
        <v>82</v>
      </c>
      <c r="E10" s="20">
        <v>4501</v>
      </c>
      <c r="F10" s="9">
        <v>915</v>
      </c>
      <c r="G10" s="9" t="s">
        <v>296</v>
      </c>
      <c r="H10" s="40">
        <v>44134</v>
      </c>
      <c r="I10" s="10" t="s">
        <v>61</v>
      </c>
    </row>
    <row r="11" spans="1:9" x14ac:dyDescent="0.3">
      <c r="A11" s="8">
        <f>IF(B11&lt;&gt;"",ROWS($B$6:B11),"")</f>
        <v>6</v>
      </c>
      <c r="B11" s="1" t="s">
        <v>343</v>
      </c>
      <c r="C11" s="1" t="s">
        <v>344</v>
      </c>
      <c r="D11" s="1" t="s">
        <v>345</v>
      </c>
      <c r="E11" s="20">
        <v>4452.8200000000006</v>
      </c>
      <c r="F11" s="9">
        <v>860</v>
      </c>
      <c r="G11" s="9" t="s">
        <v>48</v>
      </c>
      <c r="H11" s="40">
        <v>44134</v>
      </c>
      <c r="I11" s="10" t="s">
        <v>201</v>
      </c>
    </row>
    <row r="12" spans="1:9" x14ac:dyDescent="0.3">
      <c r="A12" s="8">
        <f>IF(B12&lt;&gt;"",ROWS($B$6:B12),"")</f>
        <v>7</v>
      </c>
      <c r="B12" s="1" t="s">
        <v>46</v>
      </c>
      <c r="C12" s="1" t="s">
        <v>47</v>
      </c>
      <c r="D12" s="1" t="s">
        <v>37</v>
      </c>
      <c r="E12" s="20">
        <v>3276.72</v>
      </c>
      <c r="F12" s="9">
        <v>625</v>
      </c>
      <c r="G12" s="9" t="s">
        <v>79</v>
      </c>
      <c r="H12" s="40">
        <v>44057</v>
      </c>
      <c r="I12" s="10" t="s">
        <v>32</v>
      </c>
    </row>
    <row r="13" spans="1:9" x14ac:dyDescent="0.3">
      <c r="A13" s="8">
        <f>IF(B13&lt;&gt;"",ROWS($B$6:B13),"")</f>
        <v>8</v>
      </c>
      <c r="B13" s="1" t="s">
        <v>114</v>
      </c>
      <c r="C13" s="1" t="s">
        <v>115</v>
      </c>
      <c r="D13" s="1" t="s">
        <v>116</v>
      </c>
      <c r="E13" s="20">
        <v>2267.13</v>
      </c>
      <c r="F13" s="9">
        <v>513</v>
      </c>
      <c r="G13" s="9" t="s">
        <v>126</v>
      </c>
      <c r="H13" s="40">
        <v>44113</v>
      </c>
      <c r="I13" s="10" t="s">
        <v>32</v>
      </c>
    </row>
    <row r="14" spans="1:9" x14ac:dyDescent="0.3">
      <c r="A14" s="8">
        <f>IF(B14&lt;&gt;"",ROWS($B$6:B14),"")</f>
        <v>9</v>
      </c>
      <c r="B14" s="1" t="s">
        <v>39</v>
      </c>
      <c r="C14" s="1" t="s">
        <v>39</v>
      </c>
      <c r="D14" s="1" t="s">
        <v>33</v>
      </c>
      <c r="E14" s="20">
        <v>2253.54</v>
      </c>
      <c r="F14" s="9">
        <v>455</v>
      </c>
      <c r="G14" s="9" t="s">
        <v>212</v>
      </c>
      <c r="H14" s="40">
        <v>44071</v>
      </c>
      <c r="I14" s="10" t="s">
        <v>40</v>
      </c>
    </row>
    <row r="15" spans="1:9" x14ac:dyDescent="0.3">
      <c r="A15" s="8">
        <f>IF(B15&lt;&gt;"",ROWS($B$6:B15),"")</f>
        <v>10</v>
      </c>
      <c r="B15" s="1" t="s">
        <v>287</v>
      </c>
      <c r="C15" s="1" t="s">
        <v>288</v>
      </c>
      <c r="D15" s="1" t="s">
        <v>156</v>
      </c>
      <c r="E15" s="20">
        <v>1690</v>
      </c>
      <c r="F15" s="9">
        <v>427</v>
      </c>
      <c r="G15" s="9" t="s">
        <v>48</v>
      </c>
      <c r="H15" s="40">
        <v>44127</v>
      </c>
      <c r="I15" s="10" t="s">
        <v>61</v>
      </c>
    </row>
    <row r="16" spans="1:9" x14ac:dyDescent="0.3">
      <c r="A16" s="8">
        <f>IF(B16&lt;&gt;"",ROWS($B$6:B16),"")</f>
        <v>11</v>
      </c>
      <c r="B16" s="1" t="s">
        <v>462</v>
      </c>
      <c r="C16" s="1" t="s">
        <v>463</v>
      </c>
      <c r="D16" s="1" t="s">
        <v>82</v>
      </c>
      <c r="E16" s="20">
        <v>1619.3899999999999</v>
      </c>
      <c r="F16" s="9">
        <v>263</v>
      </c>
      <c r="G16" s="9">
        <v>9</v>
      </c>
      <c r="H16" s="40">
        <v>44141</v>
      </c>
      <c r="I16" s="10" t="s">
        <v>76</v>
      </c>
    </row>
    <row r="17" spans="1:9" x14ac:dyDescent="0.3">
      <c r="A17" s="8">
        <f>IF(B17&lt;&gt;"",ROWS($B$6:B17),"")</f>
        <v>12</v>
      </c>
      <c r="B17" s="1" t="s">
        <v>414</v>
      </c>
      <c r="C17" s="1" t="s">
        <v>415</v>
      </c>
      <c r="D17" s="1" t="s">
        <v>156</v>
      </c>
      <c r="E17" s="20">
        <v>772</v>
      </c>
      <c r="F17" s="9">
        <v>151</v>
      </c>
      <c r="G17" s="9">
        <v>6</v>
      </c>
      <c r="H17" s="40">
        <v>44132</v>
      </c>
      <c r="I17" s="10" t="s">
        <v>293</v>
      </c>
    </row>
    <row r="18" spans="1:9" x14ac:dyDescent="0.3">
      <c r="A18" s="8">
        <f>IF(B18&lt;&gt;"",ROWS($B$6:B18),"")</f>
        <v>13</v>
      </c>
      <c r="B18" s="1" t="s">
        <v>162</v>
      </c>
      <c r="C18" s="1" t="s">
        <v>163</v>
      </c>
      <c r="D18" s="1" t="s">
        <v>37</v>
      </c>
      <c r="E18" s="20">
        <v>764.95</v>
      </c>
      <c r="F18" s="9">
        <v>153</v>
      </c>
      <c r="G18" s="9" t="s">
        <v>212</v>
      </c>
      <c r="H18" s="40">
        <v>44113</v>
      </c>
      <c r="I18" s="10" t="s">
        <v>164</v>
      </c>
    </row>
    <row r="19" spans="1:9" x14ac:dyDescent="0.3">
      <c r="A19" s="8">
        <f>IF(B19&lt;&gt;"",ROWS($B$6:B19),"")</f>
        <v>14</v>
      </c>
      <c r="B19" s="1" t="s">
        <v>513</v>
      </c>
      <c r="C19" s="1" t="s">
        <v>514</v>
      </c>
      <c r="D19" s="1" t="s">
        <v>37</v>
      </c>
      <c r="E19" s="20">
        <v>738</v>
      </c>
      <c r="F19" s="9">
        <v>137</v>
      </c>
      <c r="G19" s="9" t="s">
        <v>282</v>
      </c>
      <c r="H19" s="40">
        <v>44141</v>
      </c>
      <c r="I19" s="10" t="s">
        <v>164</v>
      </c>
    </row>
    <row r="20" spans="1:9" x14ac:dyDescent="0.3">
      <c r="A20" s="8">
        <f>IF(B20&lt;&gt;"",ROWS($B$6:B20),"")</f>
        <v>15</v>
      </c>
      <c r="B20" s="1" t="s">
        <v>438</v>
      </c>
      <c r="C20" s="1" t="s">
        <v>439</v>
      </c>
      <c r="D20" s="1" t="s">
        <v>70</v>
      </c>
      <c r="E20" s="20">
        <v>618.14</v>
      </c>
      <c r="F20" s="9">
        <v>99</v>
      </c>
      <c r="G20" s="9" t="s">
        <v>223</v>
      </c>
      <c r="H20" s="40">
        <v>44141</v>
      </c>
      <c r="I20" s="10" t="s">
        <v>53</v>
      </c>
    </row>
    <row r="21" spans="1:9" x14ac:dyDescent="0.3">
      <c r="A21" s="8">
        <f>IF(B21&lt;&gt;"",ROWS($B$6:B21),"")</f>
        <v>16</v>
      </c>
      <c r="B21" s="1" t="s">
        <v>289</v>
      </c>
      <c r="C21" s="1" t="s">
        <v>290</v>
      </c>
      <c r="D21" s="1" t="s">
        <v>64</v>
      </c>
      <c r="E21" s="20">
        <v>558.5</v>
      </c>
      <c r="F21" s="9">
        <v>108</v>
      </c>
      <c r="G21" s="9">
        <v>5</v>
      </c>
      <c r="H21" s="40">
        <v>44120</v>
      </c>
      <c r="I21" s="10" t="s">
        <v>76</v>
      </c>
    </row>
    <row r="22" spans="1:9" x14ac:dyDescent="0.3">
      <c r="A22" s="8">
        <f>IF(B22&lt;&gt;"",ROWS($B$6:B22),"")</f>
        <v>17</v>
      </c>
      <c r="B22" s="1" t="s">
        <v>43</v>
      </c>
      <c r="C22" s="1" t="s">
        <v>44</v>
      </c>
      <c r="D22" s="1" t="s">
        <v>37</v>
      </c>
      <c r="E22" s="20">
        <v>545.54999999999995</v>
      </c>
      <c r="F22" s="9">
        <v>123</v>
      </c>
      <c r="G22" s="9" t="s">
        <v>455</v>
      </c>
      <c r="H22" s="40">
        <v>44078</v>
      </c>
      <c r="I22" s="10" t="s">
        <v>45</v>
      </c>
    </row>
    <row r="23" spans="1:9" x14ac:dyDescent="0.3">
      <c r="A23" s="8">
        <f>IF(B23&lt;&gt;"",ROWS($B$6:B23),"")</f>
        <v>18</v>
      </c>
      <c r="B23" s="1" t="s">
        <v>497</v>
      </c>
      <c r="C23" s="1" t="s">
        <v>498</v>
      </c>
      <c r="D23" s="1" t="s">
        <v>499</v>
      </c>
      <c r="E23" s="20">
        <v>544</v>
      </c>
      <c r="F23" s="9">
        <v>119</v>
      </c>
      <c r="G23" s="9" t="s">
        <v>223</v>
      </c>
      <c r="H23" s="40">
        <v>44134</v>
      </c>
      <c r="I23" s="10" t="s">
        <v>201</v>
      </c>
    </row>
    <row r="24" spans="1:9" x14ac:dyDescent="0.3">
      <c r="A24" s="8">
        <f>IF(B24&lt;&gt;"",ROWS($B$6:B24),"")</f>
        <v>19</v>
      </c>
      <c r="B24" s="1" t="s">
        <v>255</v>
      </c>
      <c r="C24" s="1" t="s">
        <v>256</v>
      </c>
      <c r="D24" s="1" t="s">
        <v>37</v>
      </c>
      <c r="E24" s="20">
        <v>449.02000000000044</v>
      </c>
      <c r="F24" s="9">
        <v>106</v>
      </c>
      <c r="G24" s="9" t="s">
        <v>141</v>
      </c>
      <c r="H24" s="40">
        <v>44120</v>
      </c>
      <c r="I24" s="10" t="s">
        <v>201</v>
      </c>
    </row>
    <row r="25" spans="1:9" x14ac:dyDescent="0.3">
      <c r="A25" s="8">
        <f>IF(B25&lt;&gt;"",ROWS($B$6:B25),"")</f>
        <v>20</v>
      </c>
      <c r="B25" s="1" t="s">
        <v>204</v>
      </c>
      <c r="C25" s="1" t="s">
        <v>205</v>
      </c>
      <c r="D25" s="1" t="s">
        <v>156</v>
      </c>
      <c r="E25" s="20">
        <v>393</v>
      </c>
      <c r="F25" s="9">
        <v>148</v>
      </c>
      <c r="G25" s="9">
        <v>2</v>
      </c>
      <c r="H25" s="40">
        <v>44099</v>
      </c>
      <c r="I25" s="10" t="s">
        <v>76</v>
      </c>
    </row>
    <row r="26" spans="1:9" x14ac:dyDescent="0.3">
      <c r="A26" s="8">
        <f>IF(B26&lt;&gt;"",ROWS($B$6:B26),"")</f>
        <v>21</v>
      </c>
      <c r="B26" s="1" t="s">
        <v>361</v>
      </c>
      <c r="C26" s="1" t="s">
        <v>362</v>
      </c>
      <c r="D26" s="1" t="s">
        <v>33</v>
      </c>
      <c r="E26" s="20">
        <v>378</v>
      </c>
      <c r="F26" s="9">
        <v>83</v>
      </c>
      <c r="G26" s="9" t="s">
        <v>268</v>
      </c>
      <c r="H26" s="40">
        <v>44127</v>
      </c>
      <c r="I26" s="10" t="s">
        <v>164</v>
      </c>
    </row>
    <row r="27" spans="1:9" x14ac:dyDescent="0.3">
      <c r="A27" s="8">
        <f>IF(B27&lt;&gt;"",ROWS($B$6:B27),"")</f>
        <v>22</v>
      </c>
      <c r="B27" s="1" t="s">
        <v>107</v>
      </c>
      <c r="C27" s="1" t="s">
        <v>108</v>
      </c>
      <c r="D27" s="1" t="s">
        <v>37</v>
      </c>
      <c r="E27" s="20">
        <v>341.64</v>
      </c>
      <c r="F27" s="9">
        <v>74</v>
      </c>
      <c r="G27" s="9" t="s">
        <v>433</v>
      </c>
      <c r="H27" s="40">
        <v>44092</v>
      </c>
      <c r="I27" s="10" t="s">
        <v>40</v>
      </c>
    </row>
    <row r="28" spans="1:9" x14ac:dyDescent="0.3">
      <c r="A28" s="8">
        <f>IF(B28&lt;&gt;"",ROWS($B$6:B28),"")</f>
        <v>23</v>
      </c>
      <c r="B28" s="1" t="s">
        <v>274</v>
      </c>
      <c r="C28" s="1" t="s">
        <v>275</v>
      </c>
      <c r="D28" s="1" t="s">
        <v>276</v>
      </c>
      <c r="E28" s="20">
        <v>267.3</v>
      </c>
      <c r="F28" s="9">
        <v>52</v>
      </c>
      <c r="G28" s="9">
        <v>1</v>
      </c>
      <c r="H28" s="40">
        <v>44099</v>
      </c>
      <c r="I28" s="10" t="s">
        <v>164</v>
      </c>
    </row>
    <row r="29" spans="1:9" x14ac:dyDescent="0.3">
      <c r="A29" s="8">
        <f>IF(B29&lt;&gt;"",ROWS($B$6:B29),"")</f>
        <v>24</v>
      </c>
      <c r="B29" s="1" t="s">
        <v>530</v>
      </c>
      <c r="C29" s="1" t="s">
        <v>530</v>
      </c>
      <c r="D29" s="1" t="s">
        <v>27</v>
      </c>
      <c r="E29" s="20">
        <v>243</v>
      </c>
      <c r="F29" s="9">
        <v>77</v>
      </c>
      <c r="G29" s="9">
        <v>1</v>
      </c>
      <c r="H29" s="40">
        <v>41544</v>
      </c>
      <c r="I29" s="10" t="s">
        <v>531</v>
      </c>
    </row>
    <row r="30" spans="1:9" x14ac:dyDescent="0.3">
      <c r="A30" s="8">
        <f>IF(B30&lt;&gt;"",ROWS($B$6:B30),"")</f>
        <v>25</v>
      </c>
      <c r="B30" s="1" t="s">
        <v>127</v>
      </c>
      <c r="C30" s="1" t="s">
        <v>128</v>
      </c>
      <c r="D30" s="1" t="s">
        <v>37</v>
      </c>
      <c r="E30" s="20">
        <v>205.1</v>
      </c>
      <c r="F30" s="9">
        <v>49</v>
      </c>
      <c r="G30" s="9" t="s">
        <v>212</v>
      </c>
      <c r="H30" s="40">
        <v>44092</v>
      </c>
      <c r="I30" s="10" t="s">
        <v>32</v>
      </c>
    </row>
    <row r="31" spans="1:9" x14ac:dyDescent="0.3">
      <c r="A31" s="8">
        <f>IF(B31&lt;&gt;"",ROWS($B$6:B31),"")</f>
        <v>26</v>
      </c>
      <c r="B31" s="1" t="s">
        <v>300</v>
      </c>
      <c r="C31" s="1" t="s">
        <v>301</v>
      </c>
      <c r="D31" s="1" t="s">
        <v>302</v>
      </c>
      <c r="E31" s="20">
        <v>200</v>
      </c>
      <c r="F31" s="9">
        <v>10</v>
      </c>
      <c r="G31" s="9">
        <v>1</v>
      </c>
      <c r="H31" s="40">
        <v>44092</v>
      </c>
      <c r="I31" s="10" t="s">
        <v>76</v>
      </c>
    </row>
    <row r="32" spans="1:9" x14ac:dyDescent="0.3">
      <c r="A32" s="8">
        <f>IF(B32&lt;&gt;"",ROWS($B$6:B32),"")</f>
        <v>27</v>
      </c>
      <c r="B32" s="1" t="s">
        <v>291</v>
      </c>
      <c r="C32" s="1" t="s">
        <v>292</v>
      </c>
      <c r="D32" s="1" t="s">
        <v>64</v>
      </c>
      <c r="E32" s="20">
        <v>101</v>
      </c>
      <c r="F32" s="9">
        <v>17</v>
      </c>
      <c r="G32" s="9">
        <v>1</v>
      </c>
      <c r="H32" s="40">
        <v>44106</v>
      </c>
      <c r="I32" s="10" t="s">
        <v>293</v>
      </c>
    </row>
    <row r="33" spans="1:9" x14ac:dyDescent="0.3">
      <c r="A33" s="8">
        <f>IF(B33&lt;&gt;"",ROWS($B$6:B33),"")</f>
        <v>28</v>
      </c>
      <c r="B33" s="1" t="s">
        <v>144</v>
      </c>
      <c r="C33" s="1" t="s">
        <v>144</v>
      </c>
      <c r="D33" s="1" t="s">
        <v>145</v>
      </c>
      <c r="E33" s="20">
        <v>82.5</v>
      </c>
      <c r="F33" s="9">
        <v>18</v>
      </c>
      <c r="G33" s="9">
        <v>1</v>
      </c>
      <c r="H33" s="40">
        <v>44085</v>
      </c>
      <c r="I33" s="10" t="s">
        <v>38</v>
      </c>
    </row>
    <row r="34" spans="1:9" x14ac:dyDescent="0.3">
      <c r="A34" s="8">
        <f>IF(B34&lt;&gt;"",ROWS($B$6:B34),"")</f>
        <v>29</v>
      </c>
      <c r="B34" s="1" t="s">
        <v>59</v>
      </c>
      <c r="C34" s="1" t="s">
        <v>60</v>
      </c>
      <c r="D34" s="1" t="s">
        <v>37</v>
      </c>
      <c r="E34" s="20">
        <v>72</v>
      </c>
      <c r="F34" s="9">
        <v>10</v>
      </c>
      <c r="G34" s="9" t="s">
        <v>433</v>
      </c>
      <c r="H34" s="40">
        <v>44085</v>
      </c>
      <c r="I34" s="10" t="s">
        <v>61</v>
      </c>
    </row>
    <row r="35" spans="1:9" x14ac:dyDescent="0.3">
      <c r="A35" s="8">
        <f>IF(B35&lt;&gt;"",ROWS($B$6:B35),"")</f>
        <v>30</v>
      </c>
      <c r="B35" s="1" t="s">
        <v>353</v>
      </c>
      <c r="C35" s="1" t="s">
        <v>354</v>
      </c>
      <c r="D35" s="1" t="s">
        <v>265</v>
      </c>
      <c r="E35" s="20">
        <v>70</v>
      </c>
      <c r="F35" s="9">
        <v>14</v>
      </c>
      <c r="G35" s="9">
        <v>1</v>
      </c>
      <c r="H35" s="40">
        <v>44029</v>
      </c>
      <c r="I35" s="10" t="s">
        <v>164</v>
      </c>
    </row>
    <row r="36" spans="1:9" x14ac:dyDescent="0.3">
      <c r="A36" s="8">
        <f>IF(B36&lt;&gt;"",ROWS($B$6:B36),"")</f>
        <v>31</v>
      </c>
      <c r="B36" s="1" t="s">
        <v>252</v>
      </c>
      <c r="C36" s="1" t="s">
        <v>253</v>
      </c>
      <c r="D36" s="1" t="s">
        <v>254</v>
      </c>
      <c r="E36" s="20">
        <v>56</v>
      </c>
      <c r="F36" s="9">
        <v>10</v>
      </c>
      <c r="G36" s="9" t="s">
        <v>433</v>
      </c>
      <c r="H36" s="40">
        <v>44099</v>
      </c>
      <c r="I36" s="10" t="s">
        <v>32</v>
      </c>
    </row>
    <row r="37" spans="1:9" x14ac:dyDescent="0.3">
      <c r="A37" s="8">
        <f>IF(B37&lt;&gt;"",ROWS($B$6:B37),"")</f>
        <v>32</v>
      </c>
      <c r="B37" s="1" t="s">
        <v>338</v>
      </c>
      <c r="C37" s="1" t="s">
        <v>339</v>
      </c>
      <c r="D37" s="1" t="s">
        <v>64</v>
      </c>
      <c r="E37" s="20">
        <v>48</v>
      </c>
      <c r="F37" s="9">
        <v>11</v>
      </c>
      <c r="G37" s="9" t="s">
        <v>433</v>
      </c>
      <c r="H37" s="40">
        <v>44113</v>
      </c>
      <c r="I37" s="10" t="s">
        <v>340</v>
      </c>
    </row>
    <row r="38" spans="1:9" x14ac:dyDescent="0.3">
      <c r="A38" s="8">
        <f>IF(B38&lt;&gt;"",ROWS($B$6:B38),"")</f>
        <v>33</v>
      </c>
      <c r="B38" s="1" t="s">
        <v>177</v>
      </c>
      <c r="C38" s="1" t="s">
        <v>178</v>
      </c>
      <c r="D38" s="1" t="s">
        <v>179</v>
      </c>
      <c r="E38" s="20">
        <v>20</v>
      </c>
      <c r="F38" s="9">
        <v>4</v>
      </c>
      <c r="G38" s="9" t="s">
        <v>433</v>
      </c>
      <c r="H38" s="40">
        <v>44064</v>
      </c>
      <c r="I38" s="10" t="s">
        <v>32</v>
      </c>
    </row>
    <row r="39" spans="1:9" x14ac:dyDescent="0.3">
      <c r="A39" s="8">
        <f>IF(B39&lt;&gt;"",ROWS($B$6:B39),"")</f>
        <v>34</v>
      </c>
      <c r="B39" s="1" t="s">
        <v>443</v>
      </c>
      <c r="C39" s="1" t="s">
        <v>444</v>
      </c>
      <c r="D39" s="1" t="s">
        <v>265</v>
      </c>
      <c r="E39" s="20">
        <v>20</v>
      </c>
      <c r="F39" s="9">
        <v>4</v>
      </c>
      <c r="G39" s="9">
        <v>1</v>
      </c>
      <c r="H39" s="40">
        <v>44064</v>
      </c>
      <c r="I39" s="10" t="s">
        <v>201</v>
      </c>
    </row>
    <row r="40" spans="1:9" x14ac:dyDescent="0.3">
      <c r="E40" s="18">
        <f>SUBTOTAL(109,Table3_Lapkritis[Pajamos])</f>
        <v>74184.300000000017</v>
      </c>
      <c r="F40" s="11">
        <f>SUBTOTAL(109,Table3_Lapkritis[Žiūrovų skaičius])</f>
        <v>14516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Suvestinė</vt:lpstr>
      <vt:lpstr>Platintojų pasiskirstymas</vt:lpstr>
      <vt:lpstr>2020</vt:lpstr>
      <vt:lpstr>Sausis</vt:lpstr>
      <vt:lpstr>Vasaris</vt:lpstr>
      <vt:lpstr>Kovas</vt:lpstr>
      <vt:lpstr>Drive-In</vt:lpstr>
      <vt:lpstr>Birželis</vt:lpstr>
      <vt:lpstr>Liepa</vt:lpstr>
      <vt:lpstr>Rugpjūtis</vt:lpstr>
      <vt:lpstr>Rugsėjis</vt:lpstr>
      <vt:lpstr>Spalis</vt:lpstr>
      <vt:lpstr>Lapkritis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Austė Jucytė</cp:lastModifiedBy>
  <dcterms:created xsi:type="dcterms:W3CDTF">2026-03-23T05:21:55Z</dcterms:created>
  <dcterms:modified xsi:type="dcterms:W3CDTF">2026-04-07T08:23:17Z</dcterms:modified>
</cp:coreProperties>
</file>